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mydavinci-my.sharepoint.com/personal/pmijnster_davinci_nl/Documents/Diverse overzichten/Meerjarenplannen/2019/"/>
    </mc:Choice>
  </mc:AlternateContent>
  <bookViews>
    <workbookView xWindow="0" yWindow="0" windowWidth="23040" windowHeight="10452" tabRatio="766" activeTab="1"/>
  </bookViews>
  <sheets>
    <sheet name="Toelichting" sheetId="12" r:id="rId1"/>
    <sheet name="Opleidingsgegevens" sheetId="1" r:id="rId2"/>
    <sheet name="Leerjaar1" sheetId="2" r:id="rId3"/>
    <sheet name="Leerjaar2" sheetId="8" r:id="rId4"/>
    <sheet name="Leerjaar3" sheetId="9" r:id="rId5"/>
    <sheet name="Leerjaar4" sheetId="7" r:id="rId6"/>
    <sheet name="Verantwoording" sheetId="10" r:id="rId7"/>
    <sheet name="Verdeling" sheetId="11" r:id="rId8"/>
    <sheet name="gegevens" sheetId="6" r:id="rId9"/>
  </sheets>
  <externalReferences>
    <externalReference r:id="rId10"/>
  </externalReferences>
  <definedNames>
    <definedName name="begeleid_tot">Verantwoording!$E$18</definedName>
    <definedName name="begeleid1">Verantwoording!$E$17</definedName>
    <definedName name="BPV">Verantwoording!$E$19</definedName>
    <definedName name="leerweg">Opleidingsgegevens!$C$9</definedName>
    <definedName name="Niveau">Opleidingsgegevens!$C$7</definedName>
    <definedName name="Ond_tot">Verantwoording!$E$20</definedName>
    <definedName name="Studieduur">Opleidingsgegevens!$C$6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9" l="1"/>
  <c r="H17" i="9"/>
  <c r="F17" i="9"/>
  <c r="D17" i="9"/>
  <c r="K17" i="9" s="1"/>
  <c r="J17" i="8"/>
  <c r="H17" i="8"/>
  <c r="F17" i="8"/>
  <c r="D17" i="8"/>
  <c r="K17" i="8" s="1"/>
  <c r="J17" i="2"/>
  <c r="H17" i="2"/>
  <c r="F17" i="2"/>
  <c r="D17" i="2"/>
  <c r="K17" i="2" s="1"/>
  <c r="J8" i="2" l="1"/>
  <c r="J9" i="2"/>
  <c r="J9" i="9"/>
  <c r="H9" i="9"/>
  <c r="F9" i="9"/>
  <c r="D9" i="9"/>
  <c r="J8" i="9"/>
  <c r="H8" i="9"/>
  <c r="F8" i="9"/>
  <c r="D8" i="9"/>
  <c r="J8" i="8"/>
  <c r="H8" i="8"/>
  <c r="F8" i="8"/>
  <c r="D8" i="8"/>
  <c r="K8" i="8" s="1"/>
  <c r="J9" i="8"/>
  <c r="H9" i="8"/>
  <c r="F9" i="8"/>
  <c r="D9" i="8"/>
  <c r="H9" i="2"/>
  <c r="F9" i="2"/>
  <c r="D9" i="2"/>
  <c r="H8" i="2"/>
  <c r="F8" i="2"/>
  <c r="D8" i="2"/>
  <c r="K9" i="2" l="1"/>
  <c r="K8" i="2"/>
  <c r="K9" i="9"/>
  <c r="K8" i="9"/>
  <c r="K9" i="8"/>
  <c r="I37" i="8" l="1"/>
  <c r="G37" i="8"/>
  <c r="E37" i="8"/>
  <c r="C37" i="8"/>
  <c r="K36" i="8"/>
  <c r="K35" i="8"/>
  <c r="K34" i="8"/>
  <c r="J6" i="8"/>
  <c r="J7" i="8"/>
  <c r="J10" i="8"/>
  <c r="J11" i="8"/>
  <c r="J12" i="8"/>
  <c r="J13" i="8"/>
  <c r="J14" i="8"/>
  <c r="J15" i="8"/>
  <c r="J16" i="8"/>
  <c r="J19" i="8"/>
  <c r="J20" i="8"/>
  <c r="J22" i="8"/>
  <c r="J23" i="8"/>
  <c r="J24" i="8"/>
  <c r="J25" i="8"/>
  <c r="H6" i="8"/>
  <c r="H7" i="8"/>
  <c r="H10" i="8"/>
  <c r="H11" i="8"/>
  <c r="H12" i="8"/>
  <c r="H13" i="8"/>
  <c r="H14" i="8"/>
  <c r="H15" i="8"/>
  <c r="H16" i="8"/>
  <c r="H19" i="8"/>
  <c r="H20" i="8"/>
  <c r="H22" i="8"/>
  <c r="H23" i="8"/>
  <c r="H24" i="8"/>
  <c r="H25" i="8"/>
  <c r="F7" i="8"/>
  <c r="F10" i="8"/>
  <c r="F11" i="8"/>
  <c r="F12" i="8"/>
  <c r="F13" i="8"/>
  <c r="F14" i="8"/>
  <c r="F15" i="8"/>
  <c r="F16" i="8"/>
  <c r="F19" i="8"/>
  <c r="F20" i="8"/>
  <c r="F22" i="8"/>
  <c r="F23" i="8"/>
  <c r="F24" i="8"/>
  <c r="F25" i="8"/>
  <c r="F6" i="8"/>
  <c r="D7" i="8"/>
  <c r="D10" i="8"/>
  <c r="D11" i="8"/>
  <c r="D12" i="8"/>
  <c r="D13" i="8"/>
  <c r="D14" i="8"/>
  <c r="D15" i="8"/>
  <c r="D16" i="8"/>
  <c r="D19" i="8"/>
  <c r="D20" i="8"/>
  <c r="D22" i="8"/>
  <c r="D23" i="8"/>
  <c r="D24" i="8"/>
  <c r="D25" i="8"/>
  <c r="D6" i="8"/>
  <c r="J13" i="2"/>
  <c r="J14" i="2"/>
  <c r="H13" i="2"/>
  <c r="H14" i="2"/>
  <c r="F13" i="2"/>
  <c r="J22" i="2"/>
  <c r="J23" i="2"/>
  <c r="J24" i="2"/>
  <c r="J25" i="2"/>
  <c r="H22" i="2"/>
  <c r="H23" i="2"/>
  <c r="H24" i="2"/>
  <c r="H25" i="2"/>
  <c r="F22" i="2"/>
  <c r="F23" i="2"/>
  <c r="F24" i="2"/>
  <c r="F25" i="2"/>
  <c r="K21" i="2"/>
  <c r="D22" i="2"/>
  <c r="D23" i="2"/>
  <c r="D24" i="2"/>
  <c r="K24" i="2" s="1"/>
  <c r="D25" i="2"/>
  <c r="J24" i="9"/>
  <c r="H24" i="9"/>
  <c r="F24" i="9"/>
  <c r="D24" i="9"/>
  <c r="D25" i="9"/>
  <c r="J7" i="9"/>
  <c r="J10" i="9"/>
  <c r="J11" i="9"/>
  <c r="J12" i="9"/>
  <c r="J13" i="9"/>
  <c r="J14" i="9"/>
  <c r="J15" i="9"/>
  <c r="J16" i="9"/>
  <c r="J19" i="9"/>
  <c r="J20" i="9"/>
  <c r="J22" i="9"/>
  <c r="J23" i="9"/>
  <c r="J25" i="9"/>
  <c r="J6" i="9"/>
  <c r="H7" i="9"/>
  <c r="H10" i="9"/>
  <c r="H11" i="9"/>
  <c r="H12" i="9"/>
  <c r="H13" i="9"/>
  <c r="H14" i="9"/>
  <c r="H15" i="9"/>
  <c r="H16" i="9"/>
  <c r="H19" i="9"/>
  <c r="H20" i="9"/>
  <c r="H22" i="9"/>
  <c r="H23" i="9"/>
  <c r="H25" i="9"/>
  <c r="H6" i="9"/>
  <c r="F7" i="9"/>
  <c r="F10" i="9"/>
  <c r="F11" i="9"/>
  <c r="F12" i="9"/>
  <c r="F13" i="9"/>
  <c r="F14" i="9"/>
  <c r="F15" i="9"/>
  <c r="F16" i="9"/>
  <c r="F19" i="9"/>
  <c r="F20" i="9"/>
  <c r="F22" i="9"/>
  <c r="F23" i="9"/>
  <c r="F25" i="9"/>
  <c r="F6" i="9"/>
  <c r="D7" i="9"/>
  <c r="D10" i="9"/>
  <c r="D11" i="9"/>
  <c r="D12" i="9"/>
  <c r="D13" i="9"/>
  <c r="D14" i="9"/>
  <c r="D15" i="9"/>
  <c r="D16" i="9"/>
  <c r="D19" i="9"/>
  <c r="D20" i="9"/>
  <c r="D22" i="9"/>
  <c r="D23" i="9"/>
  <c r="D6" i="9"/>
  <c r="J7" i="2"/>
  <c r="J10" i="2"/>
  <c r="H7" i="2"/>
  <c r="H10" i="2"/>
  <c r="F7" i="2"/>
  <c r="F10" i="2"/>
  <c r="F11" i="2"/>
  <c r="D7" i="2"/>
  <c r="D10" i="2"/>
  <c r="D11" i="2"/>
  <c r="I37" i="9"/>
  <c r="G37" i="9"/>
  <c r="E37" i="9"/>
  <c r="C37" i="9"/>
  <c r="K36" i="9"/>
  <c r="K35" i="9"/>
  <c r="K34" i="9"/>
  <c r="J20" i="2"/>
  <c r="H20" i="2"/>
  <c r="F20" i="2"/>
  <c r="D20" i="2"/>
  <c r="J19" i="2"/>
  <c r="H19" i="2"/>
  <c r="F19" i="2"/>
  <c r="D19" i="2"/>
  <c r="J11" i="2"/>
  <c r="J12" i="2"/>
  <c r="J15" i="2"/>
  <c r="J16" i="2"/>
  <c r="J6" i="2"/>
  <c r="H11" i="2"/>
  <c r="H12" i="2"/>
  <c r="H15" i="2"/>
  <c r="H16" i="2"/>
  <c r="H6" i="2"/>
  <c r="F12" i="2"/>
  <c r="F14" i="2"/>
  <c r="F15" i="2"/>
  <c r="F16" i="2"/>
  <c r="F6" i="2"/>
  <c r="D12" i="2"/>
  <c r="D13" i="2"/>
  <c r="D14" i="2"/>
  <c r="D15" i="2"/>
  <c r="D16" i="2"/>
  <c r="D6" i="2"/>
  <c r="J17" i="7"/>
  <c r="H17" i="7"/>
  <c r="F17" i="7"/>
  <c r="D17" i="7"/>
  <c r="J26" i="9"/>
  <c r="H26" i="9"/>
  <c r="F26" i="9"/>
  <c r="D26" i="9"/>
  <c r="J26" i="8"/>
  <c r="H26" i="8"/>
  <c r="F26" i="8"/>
  <c r="D26" i="8"/>
  <c r="J26" i="2"/>
  <c r="H26" i="2"/>
  <c r="F26" i="2"/>
  <c r="D26" i="2"/>
  <c r="K22" i="8" l="1"/>
  <c r="K16" i="8"/>
  <c r="K23" i="2"/>
  <c r="K25" i="2"/>
  <c r="K12" i="8"/>
  <c r="K11" i="8"/>
  <c r="K25" i="8"/>
  <c r="K16" i="9"/>
  <c r="K12" i="9"/>
  <c r="K7" i="2"/>
  <c r="K10" i="2"/>
  <c r="K22" i="2"/>
  <c r="K37" i="8"/>
  <c r="K19" i="9"/>
  <c r="K22" i="9"/>
  <c r="K20" i="9"/>
  <c r="K13" i="9"/>
  <c r="K7" i="9"/>
  <c r="K19" i="8"/>
  <c r="K14" i="8"/>
  <c r="K20" i="8"/>
  <c r="K10" i="8"/>
  <c r="K24" i="8"/>
  <c r="K15" i="8"/>
  <c r="K6" i="8"/>
  <c r="K7" i="8"/>
  <c r="K13" i="8"/>
  <c r="K23" i="8"/>
  <c r="K24" i="9"/>
  <c r="K14" i="9"/>
  <c r="K15" i="9"/>
  <c r="K25" i="9"/>
  <c r="K23" i="9"/>
  <c r="K11" i="9"/>
  <c r="K10" i="9"/>
  <c r="K14" i="2"/>
  <c r="K11" i="2"/>
  <c r="K15" i="2"/>
  <c r="K12" i="2"/>
  <c r="K37" i="9"/>
  <c r="K13" i="2"/>
  <c r="K16" i="2"/>
  <c r="K19" i="2"/>
  <c r="K20" i="2"/>
  <c r="I30" i="7"/>
  <c r="G30" i="7"/>
  <c r="E30" i="7"/>
  <c r="C30" i="7"/>
  <c r="I37" i="2"/>
  <c r="G37" i="2"/>
  <c r="E37" i="2"/>
  <c r="C37" i="2"/>
  <c r="C29" i="10" l="1"/>
  <c r="C23" i="10"/>
  <c r="C16" i="10"/>
  <c r="I22" i="7"/>
  <c r="G22" i="7"/>
  <c r="E22" i="7"/>
  <c r="C22" i="7"/>
  <c r="I31" i="9"/>
  <c r="G31" i="9"/>
  <c r="E31" i="9"/>
  <c r="C31" i="9"/>
  <c r="I31" i="8"/>
  <c r="G31" i="8"/>
  <c r="E31" i="8"/>
  <c r="C31" i="8"/>
  <c r="I31" i="2"/>
  <c r="G31" i="2"/>
  <c r="E31" i="2"/>
  <c r="C31" i="2"/>
  <c r="D5" i="10" l="1"/>
  <c r="D7" i="10"/>
  <c r="D6" i="10"/>
  <c r="E1" i="2"/>
  <c r="D4" i="10"/>
  <c r="D31" i="10"/>
  <c r="D30" i="10"/>
  <c r="G26" i="10"/>
  <c r="G25" i="10"/>
  <c r="G24" i="10"/>
  <c r="F26" i="10"/>
  <c r="F25" i="10"/>
  <c r="F24" i="10"/>
  <c r="E26" i="10"/>
  <c r="E25" i="10"/>
  <c r="E24" i="10"/>
  <c r="D26" i="10"/>
  <c r="D25" i="10"/>
  <c r="D24" i="10"/>
  <c r="B24" i="6"/>
  <c r="G20" i="10" s="1"/>
  <c r="K12" i="6"/>
  <c r="H12" i="6"/>
  <c r="E12" i="6"/>
  <c r="B12" i="6"/>
  <c r="G19" i="10" l="1"/>
  <c r="G18" i="10"/>
  <c r="E1" i="7"/>
  <c r="E1" i="9"/>
  <c r="E1" i="8"/>
  <c r="J21" i="7"/>
  <c r="J20" i="7"/>
  <c r="J19" i="7"/>
  <c r="J18" i="7"/>
  <c r="J16" i="7"/>
  <c r="J15" i="7"/>
  <c r="J14" i="7"/>
  <c r="J13" i="7"/>
  <c r="J12" i="7"/>
  <c r="J11" i="7"/>
  <c r="J10" i="7"/>
  <c r="K10" i="7" s="1"/>
  <c r="J9" i="7"/>
  <c r="J8" i="7"/>
  <c r="J7" i="7"/>
  <c r="J6" i="7"/>
  <c r="J5" i="7"/>
  <c r="H21" i="7"/>
  <c r="H20" i="7"/>
  <c r="H19" i="7"/>
  <c r="H18" i="7"/>
  <c r="G34" i="7"/>
  <c r="H16" i="7"/>
  <c r="H15" i="7"/>
  <c r="H14" i="7"/>
  <c r="H13" i="7"/>
  <c r="H12" i="7"/>
  <c r="H11" i="7"/>
  <c r="H10" i="7"/>
  <c r="H9" i="7"/>
  <c r="H8" i="7"/>
  <c r="H7" i="7"/>
  <c r="G33" i="7" s="1"/>
  <c r="H6" i="7"/>
  <c r="H5" i="7"/>
  <c r="F21" i="7"/>
  <c r="F20" i="7"/>
  <c r="K20" i="7" s="1"/>
  <c r="F19" i="7"/>
  <c r="F18" i="7"/>
  <c r="E34" i="7"/>
  <c r="F16" i="7"/>
  <c r="F15" i="7"/>
  <c r="F14" i="7"/>
  <c r="F13" i="7"/>
  <c r="F12" i="7"/>
  <c r="K12" i="7" s="1"/>
  <c r="F11" i="7"/>
  <c r="F10" i="7"/>
  <c r="F9" i="7"/>
  <c r="F8" i="7"/>
  <c r="K8" i="7" s="1"/>
  <c r="F7" i="7"/>
  <c r="F6" i="7"/>
  <c r="F5" i="7"/>
  <c r="D21" i="7"/>
  <c r="K21" i="7" s="1"/>
  <c r="K32" i="6" s="1"/>
  <c r="D20" i="7"/>
  <c r="D19" i="7"/>
  <c r="D18" i="7"/>
  <c r="C34" i="7"/>
  <c r="D16" i="7"/>
  <c r="D15" i="7"/>
  <c r="D14" i="7"/>
  <c r="K14" i="7" s="1"/>
  <c r="D13" i="7"/>
  <c r="K13" i="7" s="1"/>
  <c r="D12" i="7"/>
  <c r="D11" i="7"/>
  <c r="D10" i="7"/>
  <c r="D9" i="7"/>
  <c r="K9" i="7" s="1"/>
  <c r="D8" i="7"/>
  <c r="D7" i="7"/>
  <c r="D6" i="7"/>
  <c r="D5" i="7"/>
  <c r="K5" i="7" s="1"/>
  <c r="J30" i="9"/>
  <c r="J29" i="9"/>
  <c r="J28" i="9"/>
  <c r="J27" i="9"/>
  <c r="I41" i="9"/>
  <c r="H30" i="9"/>
  <c r="H29" i="9"/>
  <c r="H28" i="9"/>
  <c r="H27" i="9"/>
  <c r="G41" i="9"/>
  <c r="F30" i="9"/>
  <c r="F29" i="9"/>
  <c r="F28" i="9"/>
  <c r="F27" i="9"/>
  <c r="E41" i="9"/>
  <c r="D30" i="9"/>
  <c r="D29" i="9"/>
  <c r="D28" i="9"/>
  <c r="D27" i="9"/>
  <c r="C41" i="9"/>
  <c r="J30" i="8"/>
  <c r="J29" i="8"/>
  <c r="J28" i="8"/>
  <c r="J27" i="8"/>
  <c r="I41" i="8"/>
  <c r="H30" i="8"/>
  <c r="H29" i="8"/>
  <c r="H28" i="8"/>
  <c r="H27" i="8"/>
  <c r="G41" i="8"/>
  <c r="F30" i="8"/>
  <c r="F29" i="8"/>
  <c r="F28" i="8"/>
  <c r="F27" i="8"/>
  <c r="E41" i="8"/>
  <c r="D30" i="8"/>
  <c r="D29" i="8"/>
  <c r="D28" i="8"/>
  <c r="D27" i="8"/>
  <c r="C41" i="8"/>
  <c r="K29" i="7"/>
  <c r="K28" i="7"/>
  <c r="K27" i="7"/>
  <c r="K26" i="7"/>
  <c r="I34" i="7"/>
  <c r="K6" i="7"/>
  <c r="K36" i="2"/>
  <c r="K35" i="2"/>
  <c r="K34" i="2"/>
  <c r="F29" i="2"/>
  <c r="J30" i="2"/>
  <c r="J29" i="2"/>
  <c r="J28" i="2"/>
  <c r="J27" i="2"/>
  <c r="I41" i="2"/>
  <c r="H30" i="2"/>
  <c r="H29" i="2"/>
  <c r="H28" i="2"/>
  <c r="H27" i="2"/>
  <c r="G41" i="2"/>
  <c r="F30" i="2"/>
  <c r="F28" i="2"/>
  <c r="F27" i="2"/>
  <c r="E41" i="2"/>
  <c r="D30" i="2"/>
  <c r="D29" i="2"/>
  <c r="D28" i="2"/>
  <c r="D27" i="2"/>
  <c r="E40" i="2" l="1"/>
  <c r="E42" i="2" s="1"/>
  <c r="C40" i="2"/>
  <c r="C40" i="9"/>
  <c r="C42" i="9" s="1"/>
  <c r="G40" i="9"/>
  <c r="G42" i="9" s="1"/>
  <c r="I40" i="9"/>
  <c r="I42" i="9" s="1"/>
  <c r="K30" i="9"/>
  <c r="H32" i="6" s="1"/>
  <c r="K7" i="7"/>
  <c r="K11" i="7"/>
  <c r="K19" i="7"/>
  <c r="E33" i="7"/>
  <c r="E35" i="7" s="1"/>
  <c r="K16" i="7"/>
  <c r="I33" i="7"/>
  <c r="I35" i="7" s="1"/>
  <c r="K15" i="7"/>
  <c r="K29" i="6" s="1"/>
  <c r="E40" i="8"/>
  <c r="E42" i="8" s="1"/>
  <c r="K37" i="2"/>
  <c r="K30" i="7"/>
  <c r="G40" i="2"/>
  <c r="G42" i="2" s="1"/>
  <c r="K26" i="2"/>
  <c r="B30" i="6" s="1"/>
  <c r="K28" i="2"/>
  <c r="K30" i="2"/>
  <c r="B32" i="6" s="1"/>
  <c r="F31" i="2"/>
  <c r="J31" i="2"/>
  <c r="K30" i="8"/>
  <c r="E32" i="6" s="1"/>
  <c r="K28" i="9"/>
  <c r="H31" i="2"/>
  <c r="I40" i="2"/>
  <c r="I42" i="2" s="1"/>
  <c r="C41" i="2"/>
  <c r="K41" i="2" s="1"/>
  <c r="E40" i="9"/>
  <c r="E42" i="9" s="1"/>
  <c r="K18" i="7"/>
  <c r="K31" i="6" s="1"/>
  <c r="G35" i="7"/>
  <c r="K29" i="9"/>
  <c r="K27" i="9"/>
  <c r="K41" i="9"/>
  <c r="F11" i="10" s="1"/>
  <c r="K28" i="8"/>
  <c r="I40" i="8"/>
  <c r="I42" i="8" s="1"/>
  <c r="G40" i="8"/>
  <c r="G42" i="8" s="1"/>
  <c r="K29" i="8"/>
  <c r="K27" i="8"/>
  <c r="K6" i="9"/>
  <c r="D31" i="9"/>
  <c r="H31" i="9"/>
  <c r="K26" i="9"/>
  <c r="H30" i="6" s="1"/>
  <c r="F31" i="9"/>
  <c r="J31" i="9"/>
  <c r="K41" i="8"/>
  <c r="E11" i="10" s="1"/>
  <c r="D31" i="8"/>
  <c r="H31" i="8"/>
  <c r="C40" i="8"/>
  <c r="K26" i="8"/>
  <c r="E30" i="6" s="1"/>
  <c r="F31" i="8"/>
  <c r="J31" i="8"/>
  <c r="K34" i="7"/>
  <c r="G11" i="10" s="1"/>
  <c r="D22" i="7"/>
  <c r="H22" i="7"/>
  <c r="C33" i="7"/>
  <c r="K17" i="7"/>
  <c r="K30" i="6" s="1"/>
  <c r="F22" i="7"/>
  <c r="J22" i="7"/>
  <c r="K27" i="2"/>
  <c r="K29" i="2"/>
  <c r="K6" i="2"/>
  <c r="E55" i="1"/>
  <c r="E54" i="1"/>
  <c r="E56" i="1" s="1"/>
  <c r="E44" i="1"/>
  <c r="E43" i="1"/>
  <c r="E21" i="1"/>
  <c r="E33" i="1"/>
  <c r="E32" i="1"/>
  <c r="E22" i="1"/>
  <c r="C42" i="2" l="1"/>
  <c r="K40" i="9"/>
  <c r="K31" i="2"/>
  <c r="E23" i="1"/>
  <c r="E45" i="1"/>
  <c r="E34" i="1"/>
  <c r="E31" i="6"/>
  <c r="K33" i="6"/>
  <c r="H31" i="6"/>
  <c r="H29" i="6"/>
  <c r="E29" i="6"/>
  <c r="B29" i="6"/>
  <c r="B31" i="6"/>
  <c r="D11" i="10"/>
  <c r="E19" i="10"/>
  <c r="D31" i="2"/>
  <c r="K22" i="7"/>
  <c r="K42" i="9"/>
  <c r="F12" i="10" s="1"/>
  <c r="K31" i="9"/>
  <c r="K31" i="8"/>
  <c r="C42" i="8"/>
  <c r="K42" i="8" s="1"/>
  <c r="E12" i="10" s="1"/>
  <c r="K40" i="8"/>
  <c r="E10" i="10" s="1"/>
  <c r="C35" i="7"/>
  <c r="K35" i="7" s="1"/>
  <c r="G12" i="10" s="1"/>
  <c r="K33" i="7"/>
  <c r="K43" i="9" l="1"/>
  <c r="F13" i="10" s="1"/>
  <c r="G10" i="10"/>
  <c r="L29" i="6"/>
  <c r="L32" i="6"/>
  <c r="L31" i="6"/>
  <c r="L30" i="6"/>
  <c r="G43" i="9"/>
  <c r="F10" i="10"/>
  <c r="H33" i="6"/>
  <c r="E33" i="6"/>
  <c r="B33" i="6"/>
  <c r="C29" i="6" s="1"/>
  <c r="K40" i="2"/>
  <c r="E18" i="10" s="1"/>
  <c r="K42" i="2"/>
  <c r="E43" i="9"/>
  <c r="C43" i="9"/>
  <c r="I43" i="9"/>
  <c r="K43" i="8"/>
  <c r="E13" i="10" s="1"/>
  <c r="G43" i="8"/>
  <c r="C43" i="8"/>
  <c r="I43" i="8"/>
  <c r="E43" i="8"/>
  <c r="K36" i="7"/>
  <c r="G13" i="10" s="1"/>
  <c r="G36" i="7"/>
  <c r="C36" i="7"/>
  <c r="I36" i="7"/>
  <c r="E36" i="7"/>
  <c r="D12" i="10" l="1"/>
  <c r="C43" i="2"/>
  <c r="C31" i="6"/>
  <c r="C30" i="6"/>
  <c r="I32" i="6"/>
  <c r="I30" i="6"/>
  <c r="I29" i="6"/>
  <c r="I31" i="6"/>
  <c r="F32" i="6"/>
  <c r="F30" i="6"/>
  <c r="F31" i="6"/>
  <c r="F29" i="6"/>
  <c r="C32" i="6"/>
  <c r="D10" i="10"/>
  <c r="E17" i="10"/>
  <c r="B13" i="6" s="1"/>
  <c r="E20" i="10"/>
  <c r="B14" i="6" s="1"/>
  <c r="K43" i="2"/>
  <c r="D13" i="10" s="1"/>
  <c r="G43" i="2"/>
  <c r="I43" i="2"/>
  <c r="E43" i="2"/>
</calcChain>
</file>

<file path=xl/sharedStrings.xml><?xml version="1.0" encoding="utf-8"?>
<sst xmlns="http://schemas.openxmlformats.org/spreadsheetml/2006/main" count="425" uniqueCount="139">
  <si>
    <t>Nederlands</t>
  </si>
  <si>
    <t>Engels</t>
  </si>
  <si>
    <t>beroepsgericht</t>
  </si>
  <si>
    <t>avo</t>
  </si>
  <si>
    <t>Blok1</t>
  </si>
  <si>
    <t>Blok 2</t>
  </si>
  <si>
    <t>totaal</t>
  </si>
  <si>
    <t>Blok 3</t>
  </si>
  <si>
    <t>Blok 4</t>
  </si>
  <si>
    <t>Totaal (incidenteel)</t>
  </si>
  <si>
    <t>Begeleide onderwijsuren</t>
  </si>
  <si>
    <t>uren/
week</t>
  </si>
  <si>
    <t>Leerjaar 1</t>
  </si>
  <si>
    <t>Opleiding</t>
  </si>
  <si>
    <t>Leerweg</t>
  </si>
  <si>
    <t>Niveau</t>
  </si>
  <si>
    <t>Cohort</t>
  </si>
  <si>
    <t>Blok 1</t>
  </si>
  <si>
    <t>Effectieve lesweken</t>
  </si>
  <si>
    <t>Reguliere lesweken</t>
  </si>
  <si>
    <t>Leerjaar 2</t>
  </si>
  <si>
    <t>Leerjaar 3</t>
  </si>
  <si>
    <t>Leerjaar 4</t>
  </si>
  <si>
    <t>Toelichting:</t>
  </si>
  <si>
    <t>BOL</t>
  </si>
  <si>
    <t>BBL</t>
  </si>
  <si>
    <t>lesweken</t>
  </si>
  <si>
    <t>bufferweken</t>
  </si>
  <si>
    <t>2014-2015</t>
  </si>
  <si>
    <t>2015-2016</t>
  </si>
  <si>
    <t>2016-2017</t>
  </si>
  <si>
    <t>Fasering van de opleiding</t>
  </si>
  <si>
    <t>Opleiding:</t>
  </si>
  <si>
    <t>Uren/blok</t>
  </si>
  <si>
    <t>Reguliere 
onderwijsactiviteiten</t>
  </si>
  <si>
    <t>Toetsweken</t>
  </si>
  <si>
    <t>Beroepspraktijkvorming (BPV)</t>
  </si>
  <si>
    <t>Totaal /blok</t>
  </si>
  <si>
    <t>l&amp;b</t>
  </si>
  <si>
    <t>Lessen
tabel</t>
  </si>
  <si>
    <t>Introduct- of toetsweek</t>
  </si>
  <si>
    <t>Incidentele
onderwijsactiviteiten</t>
  </si>
  <si>
    <t>Verantwoording</t>
  </si>
  <si>
    <t>Uren onderwijstijd</t>
  </si>
  <si>
    <t>Uren BPV</t>
  </si>
  <si>
    <t>Uren zelfstudie (indicatief)</t>
  </si>
  <si>
    <t>leerjaar 1</t>
  </si>
  <si>
    <t>bpv</t>
  </si>
  <si>
    <t>L&amp;B</t>
  </si>
  <si>
    <t>Studieduur</t>
  </si>
  <si>
    <t>studieduur</t>
  </si>
  <si>
    <t>1 jaar</t>
  </si>
  <si>
    <t>2 jaar</t>
  </si>
  <si>
    <t>3 jaar</t>
  </si>
  <si>
    <t>4 jaar</t>
  </si>
  <si>
    <t>Entree</t>
  </si>
  <si>
    <t>Begeleide onderwijsuren eerste jaar</t>
  </si>
  <si>
    <t>Begeleide onderwijsuren (totaal)</t>
  </si>
  <si>
    <t>Onderwijstijd totaal</t>
  </si>
  <si>
    <t>Gepland</t>
  </si>
  <si>
    <t>Wettelijk</t>
  </si>
  <si>
    <t xml:space="preserve"> </t>
  </si>
  <si>
    <t>n2</t>
  </si>
  <si>
    <t>Uren BPV (totaal)</t>
  </si>
  <si>
    <t>n3</t>
  </si>
  <si>
    <t>n4</t>
  </si>
  <si>
    <t>Studieduur  BOL</t>
  </si>
  <si>
    <t>Studieduur BOL</t>
  </si>
  <si>
    <t>Studeduur BOL</t>
  </si>
  <si>
    <t>Begeleid eerste jaar</t>
  </si>
  <si>
    <t xml:space="preserve">Begeleid eerste jaar </t>
  </si>
  <si>
    <t>BPV</t>
  </si>
  <si>
    <t>Uren bpv (610/jaar)</t>
  </si>
  <si>
    <t>Onderwijstijd totaal (850/jaar)</t>
  </si>
  <si>
    <t>Begeleide uren (200/jaar)</t>
  </si>
  <si>
    <t>BOL+studieduur</t>
  </si>
  <si>
    <t>Onderwijstijd</t>
  </si>
  <si>
    <t>Totale onderwijstijd (begeleid + bpv)</t>
  </si>
  <si>
    <t>minimaal</t>
  </si>
  <si>
    <t>Totaal</t>
  </si>
  <si>
    <t>Percentage beroepsgericht, bpv, avo en L&amp;B</t>
  </si>
  <si>
    <t xml:space="preserve"> Leerjaar 1</t>
  </si>
  <si>
    <t>Toelichting</t>
  </si>
  <si>
    <t>Toetsweek e.d.</t>
  </si>
  <si>
    <t>Rekenen</t>
  </si>
  <si>
    <t>Totaal /leerjr.</t>
  </si>
  <si>
    <t>Totaal/
leerjr.</t>
  </si>
  <si>
    <t>Totaal/ leerjr.</t>
  </si>
  <si>
    <t>Loopbaan &amp; burgerschap</t>
  </si>
  <si>
    <t>Totaal / blok</t>
  </si>
  <si>
    <t>Toetsweken e.d.</t>
  </si>
  <si>
    <t>Toestweken e.d.</t>
  </si>
  <si>
    <r>
      <t>BPV</t>
    </r>
    <r>
      <rPr>
        <sz val="8"/>
        <color theme="1"/>
        <rFont val="Calibri"/>
        <family val="2"/>
        <scheme val="minor"/>
      </rPr>
      <t xml:space="preserve"> (indien gepland)</t>
    </r>
  </si>
  <si>
    <t>Informatie invullen in de witte velden. Sommige velden hebben een keuzemenu!</t>
  </si>
  <si>
    <t xml:space="preserve"> Opleiding</t>
  </si>
  <si>
    <t xml:space="preserve"> Studieduur</t>
  </si>
  <si>
    <t xml:space="preserve"> Niveau</t>
  </si>
  <si>
    <t xml:space="preserve"> Crebo</t>
  </si>
  <si>
    <t xml:space="preserve"> Leerweg</t>
  </si>
  <si>
    <t xml:space="preserve"> Cohort</t>
  </si>
  <si>
    <t xml:space="preserve"> Leerjaar 2</t>
  </si>
  <si>
    <t xml:space="preserve"> Leerjaar 3</t>
  </si>
  <si>
    <t xml:space="preserve"> Leerjaar 4</t>
  </si>
  <si>
    <t>Indien in het laatste jaar van de opleiding de studieduur minder is dan 10 maanden moeten de normen voor het aantal begeleide onderwijsuren en klokuren bpv evenredig worden verlaagd (dit gebeurt niet automatisch!).</t>
  </si>
  <si>
    <r>
      <rPr>
        <b/>
        <sz val="9"/>
        <color theme="3" tint="-0.249977111117893"/>
        <rFont val="Corbel"/>
        <family val="2"/>
      </rPr>
      <t>Toelichting:</t>
    </r>
    <r>
      <rPr>
        <sz val="9"/>
        <color theme="3" tint="-0.249977111117893"/>
        <rFont val="Corbel"/>
        <family val="2"/>
      </rPr>
      <t xml:space="preserve"> De </t>
    </r>
    <r>
      <rPr>
        <b/>
        <i/>
        <sz val="9"/>
        <color theme="3" tint="-0.249977111117893"/>
        <rFont val="Corbel"/>
        <family val="2"/>
      </rPr>
      <t>uren onderwijstijd</t>
    </r>
    <r>
      <rPr>
        <sz val="9"/>
        <color theme="3" tint="-0.249977111117893"/>
        <rFont val="Corbel"/>
        <family val="2"/>
      </rPr>
      <t xml:space="preserve"> bestaan uit: 1) </t>
    </r>
    <r>
      <rPr>
        <b/>
        <sz val="9"/>
        <color theme="3" tint="-0.249977111117893"/>
        <rFont val="Corbel"/>
        <family val="2"/>
      </rPr>
      <t>begeleide onderwijsuren</t>
    </r>
    <r>
      <rPr>
        <sz val="9"/>
        <color theme="3" tint="-0.249977111117893"/>
        <rFont val="Corbel"/>
        <family val="2"/>
      </rPr>
      <t xml:space="preserve"> én 2) </t>
    </r>
    <r>
      <rPr>
        <b/>
        <sz val="9"/>
        <color theme="3" tint="-0.249977111117893"/>
        <rFont val="Corbel"/>
        <family val="2"/>
      </rPr>
      <t>uren beroepspraktijkvorming (BPV)</t>
    </r>
    <r>
      <rPr>
        <sz val="9"/>
        <color theme="3" tint="-0.249977111117893"/>
        <rFont val="Corbel"/>
        <family val="2"/>
      </rPr>
      <t xml:space="preserve">. 
Bij de </t>
    </r>
    <r>
      <rPr>
        <b/>
        <i/>
        <sz val="9"/>
        <color theme="3" tint="-0.249977111117893"/>
        <rFont val="Corbel"/>
        <family val="2"/>
      </rPr>
      <t>begeleide onderwijsuren</t>
    </r>
    <r>
      <rPr>
        <sz val="9"/>
        <color theme="3" tint="-0.249977111117893"/>
        <rFont val="Corbel"/>
        <family val="2"/>
      </rPr>
      <t xml:space="preserve"> gaat het om door de school aangeboden onderwijs dat wordt verzorgt door een docent. Bij</t>
    </r>
    <r>
      <rPr>
        <i/>
        <sz val="9"/>
        <color theme="3" tint="-0.249977111117893"/>
        <rFont val="Corbel"/>
        <family val="2"/>
      </rPr>
      <t xml:space="preserve"> </t>
    </r>
    <r>
      <rPr>
        <b/>
        <i/>
        <sz val="9"/>
        <color theme="3" tint="-0.249977111117893"/>
        <rFont val="Corbel"/>
        <family val="2"/>
      </rPr>
      <t>uren BPV</t>
    </r>
    <r>
      <rPr>
        <sz val="9"/>
        <color theme="3" tint="-0.249977111117893"/>
        <rFont val="Corbel"/>
        <family val="2"/>
      </rPr>
      <t xml:space="preserve"> gaat het om het leren in de praktijk bij een bedrijf of een instelling. Bij </t>
    </r>
    <r>
      <rPr>
        <b/>
        <i/>
        <sz val="9"/>
        <color theme="3" tint="-0.249977111117893"/>
        <rFont val="Corbel"/>
        <family val="2"/>
      </rPr>
      <t>zelfstudie</t>
    </r>
    <r>
      <rPr>
        <sz val="9"/>
        <color theme="3" tint="-0.249977111117893"/>
        <rFont val="Corbel"/>
        <family val="2"/>
      </rPr>
      <t>gaat het om leeractiviteiten zoals huiswerk.</t>
    </r>
  </si>
  <si>
    <t>Simulatie</t>
  </si>
  <si>
    <t>Fiscale kennis</t>
  </si>
  <si>
    <t>Weekstart</t>
  </si>
  <si>
    <t>Rekenen 3F</t>
  </si>
  <si>
    <t>Introductieprogramma</t>
  </si>
  <si>
    <t>Laatste periode betreft:
1 toetsweek,
1 examenweek en
2 slotweken</t>
  </si>
  <si>
    <t>2017-2018</t>
  </si>
  <si>
    <t>2018-2019</t>
  </si>
  <si>
    <t>2019-2020</t>
  </si>
  <si>
    <t>2020-2021</t>
  </si>
  <si>
    <t>Bedrijfskunde</t>
  </si>
  <si>
    <t>Beroepsgerichte vakken</t>
  </si>
  <si>
    <t>Spreadsheetvaardigheden</t>
  </si>
  <si>
    <t>Begeleiding</t>
  </si>
  <si>
    <t>Coaching en begeleiding</t>
  </si>
  <si>
    <t>Overig</t>
  </si>
  <si>
    <t>Nederlands 3F</t>
  </si>
  <si>
    <t>Toetsing</t>
  </si>
  <si>
    <t>Projecten</t>
  </si>
  <si>
    <t>Keuzevak 1 | Ondernemend gedrag (K0072)</t>
  </si>
  <si>
    <t>Keuzevak 4 | HBO Doorstroom (K0768)</t>
  </si>
  <si>
    <t>Keuzevak 2 | Orientatie op ondernemerschap (K0080)</t>
  </si>
  <si>
    <t>Keuzevak 3 | Fiscale werkzaamheden in de praktijk (K0430)</t>
  </si>
  <si>
    <t>Engels | Generiek</t>
  </si>
  <si>
    <t>Elementaire kennis bedrijfsadministratie</t>
  </si>
  <si>
    <t>Kennis bedrijfsadministratie</t>
  </si>
  <si>
    <t>Elementaire kennis bedrijfseconomie</t>
  </si>
  <si>
    <t>Kennis bedrijfseconomie</t>
  </si>
  <si>
    <t>Elementaire kennis procedures en recht</t>
  </si>
  <si>
    <t>Laatste periode betreft:
1 examenweek en
2 slotweken.</t>
  </si>
  <si>
    <t>LPP | Junior assistent accountant - cohort 2019</t>
  </si>
  <si>
    <t>Rekenvaardigheid voor financiele toepassingen</t>
  </si>
  <si>
    <t xml:space="preserve">Project </t>
  </si>
  <si>
    <t>Statistiek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</si>
</sst>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6" x14ac:knownFonts="1">
    <font>
      <sz val="11"/>
      <color theme="1"/>
      <name val="Calibri"/>
      <family val="2"/>
      <scheme val="minor"/>
    </font>
    <font>
      <sz val="10"/>
      <color theme="1"/>
      <name val="Calibri"/>
      <family val="2"/>
      <scheme val="minor"/>
    </font>
    <font>
      <sz val="9"/>
      <color theme="1"/>
      <name val="Corbel"/>
      <family val="2"/>
    </font>
    <font>
      <b/>
      <sz val="11"/>
      <color theme="3" tint="-0.249977111117893"/>
      <name val="Calibri"/>
      <family val="2"/>
      <scheme val="minor"/>
    </font>
    <font>
      <b/>
      <sz val="10"/>
      <name val="Calibri"/>
      <family val="2"/>
      <scheme val="minor"/>
    </font>
    <font>
      <b/>
      <sz val="10"/>
      <color theme="1"/>
      <name val="Calibri"/>
      <family val="2"/>
      <scheme val="minor"/>
    </font>
    <font>
      <sz val="10"/>
      <name val="Calibri"/>
      <family val="2"/>
      <scheme val="minor"/>
    </font>
    <font>
      <sz val="10"/>
      <color theme="1" tint="0.14999847407452621"/>
      <name val="Calibri"/>
      <family val="2"/>
      <scheme val="minor"/>
    </font>
    <font>
      <b/>
      <sz val="8"/>
      <color theme="0"/>
      <name val="Calibri"/>
      <family val="2"/>
      <scheme val="minor"/>
    </font>
    <font>
      <b/>
      <sz val="12"/>
      <color theme="3" tint="-0.249977111117893"/>
      <name val="Calibri"/>
      <family val="2"/>
      <scheme val="minor"/>
    </font>
    <font>
      <sz val="11"/>
      <color theme="1"/>
      <name val="Corbel"/>
      <family val="2"/>
    </font>
    <font>
      <b/>
      <sz val="11"/>
      <color theme="0"/>
      <name val="Corbel"/>
      <family val="2"/>
    </font>
    <font>
      <sz val="11"/>
      <name val="Corbel"/>
      <family val="2"/>
    </font>
    <font>
      <b/>
      <sz val="18"/>
      <color theme="0"/>
      <name val="Corbel"/>
      <family val="2"/>
    </font>
    <font>
      <b/>
      <sz val="11"/>
      <color theme="3" tint="-0.249977111117893"/>
      <name val="Corbel"/>
      <family val="2"/>
    </font>
    <font>
      <sz val="9"/>
      <color theme="1"/>
      <name val="Calibri"/>
      <family val="2"/>
      <scheme val="minor"/>
    </font>
    <font>
      <b/>
      <sz val="9"/>
      <color theme="1"/>
      <name val="Calibri"/>
      <family val="2"/>
      <scheme val="minor"/>
    </font>
    <font>
      <sz val="9"/>
      <color theme="1"/>
      <name val="Calibri"/>
      <family val="2"/>
    </font>
    <font>
      <b/>
      <sz val="9"/>
      <color theme="0"/>
      <name val="Wingdings 2"/>
      <family val="1"/>
      <charset val="2"/>
    </font>
    <font>
      <b/>
      <sz val="18"/>
      <color theme="0"/>
      <name val="Calibri"/>
      <family val="2"/>
      <scheme val="minor"/>
    </font>
    <font>
      <sz val="9"/>
      <color theme="0"/>
      <name val="Calibri"/>
      <family val="2"/>
      <scheme val="minor"/>
    </font>
    <font>
      <sz val="8"/>
      <color theme="1"/>
      <name val="Calibri"/>
      <family val="2"/>
      <scheme val="minor"/>
    </font>
    <font>
      <b/>
      <sz val="16"/>
      <name val="Calibri"/>
      <family val="2"/>
      <scheme val="minor"/>
    </font>
    <font>
      <sz val="9"/>
      <name val="Calibri"/>
      <family val="2"/>
      <scheme val="minor"/>
    </font>
    <font>
      <sz val="11"/>
      <name val="Calibri"/>
      <family val="2"/>
      <scheme val="minor"/>
    </font>
    <font>
      <b/>
      <sz val="9"/>
      <name val="Calibri"/>
      <family val="2"/>
      <scheme val="minor"/>
    </font>
    <font>
      <b/>
      <sz val="12"/>
      <name val="Calibri"/>
      <family val="2"/>
      <scheme val="minor"/>
    </font>
    <font>
      <b/>
      <sz val="12"/>
      <color theme="1"/>
      <name val="Calibri"/>
      <family val="2"/>
      <scheme val="minor"/>
    </font>
    <font>
      <sz val="9"/>
      <color theme="3" tint="-0.249977111117893"/>
      <name val="Corbel"/>
      <family val="2"/>
    </font>
    <font>
      <b/>
      <sz val="9"/>
      <color theme="3" tint="-0.249977111117893"/>
      <name val="Corbel"/>
      <family val="2"/>
    </font>
    <font>
      <i/>
      <sz val="9"/>
      <color theme="3" tint="-0.249977111117893"/>
      <name val="Corbel"/>
      <family val="2"/>
    </font>
    <font>
      <b/>
      <i/>
      <sz val="9"/>
      <color theme="3" tint="-0.249977111117893"/>
      <name val="Corbel"/>
      <family val="2"/>
    </font>
    <font>
      <sz val="9.5"/>
      <name val="Calibri"/>
      <family val="2"/>
      <scheme val="minor"/>
    </font>
    <font>
      <b/>
      <sz val="11"/>
      <color theme="1"/>
      <name val="Calibri"/>
      <family val="2"/>
      <scheme val="minor"/>
    </font>
    <font>
      <b/>
      <sz val="11"/>
      <name val="Calibri"/>
      <family val="2"/>
      <scheme val="minor"/>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C3E7F5"/>
        <bgColor indexed="64"/>
      </patternFill>
    </fill>
    <fill>
      <patternFill patternType="solid">
        <fgColor rgb="FFFFFF99"/>
        <bgColor indexed="64"/>
      </patternFill>
    </fill>
    <fill>
      <patternFill patternType="solid">
        <fgColor rgb="FF00A997"/>
        <bgColor indexed="64"/>
      </patternFill>
    </fill>
    <fill>
      <patternFill patternType="solid">
        <fgColor rgb="FFE2F3FA"/>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143">
    <border>
      <left/>
      <right/>
      <top/>
      <bottom/>
      <diagonal/>
    </border>
    <border>
      <left style="medium">
        <color rgb="FF00A997"/>
      </left>
      <right/>
      <top style="medium">
        <color rgb="FF00A997"/>
      </top>
      <bottom style="medium">
        <color rgb="FF00A997"/>
      </bottom>
      <diagonal/>
    </border>
    <border>
      <left/>
      <right/>
      <top style="medium">
        <color rgb="FF00A997"/>
      </top>
      <bottom style="medium">
        <color rgb="FF00A997"/>
      </bottom>
      <diagonal/>
    </border>
    <border>
      <left/>
      <right style="medium">
        <color rgb="FF00A997"/>
      </right>
      <top style="medium">
        <color rgb="FF00A997"/>
      </top>
      <bottom style="medium">
        <color rgb="FF00A997"/>
      </bottom>
      <diagonal/>
    </border>
    <border>
      <left style="medium">
        <color rgb="FF00A997"/>
      </left>
      <right/>
      <top style="medium">
        <color rgb="FF00A997"/>
      </top>
      <bottom/>
      <diagonal/>
    </border>
    <border>
      <left/>
      <right/>
      <top style="medium">
        <color rgb="FF00A997"/>
      </top>
      <bottom/>
      <diagonal/>
    </border>
    <border>
      <left/>
      <right style="medium">
        <color rgb="FF00A997"/>
      </right>
      <top style="medium">
        <color rgb="FF00A997"/>
      </top>
      <bottom/>
      <diagonal/>
    </border>
    <border>
      <left style="medium">
        <color rgb="FF00A997"/>
      </left>
      <right/>
      <top/>
      <bottom/>
      <diagonal/>
    </border>
    <border>
      <left/>
      <right style="medium">
        <color rgb="FF00A997"/>
      </right>
      <top/>
      <bottom/>
      <diagonal/>
    </border>
    <border>
      <left style="medium">
        <color rgb="FF00A997"/>
      </left>
      <right/>
      <top/>
      <bottom style="medium">
        <color rgb="FF00A997"/>
      </bottom>
      <diagonal/>
    </border>
    <border>
      <left/>
      <right/>
      <top/>
      <bottom style="medium">
        <color rgb="FF00A997"/>
      </bottom>
      <diagonal/>
    </border>
    <border>
      <left/>
      <right style="medium">
        <color rgb="FF00A997"/>
      </right>
      <top/>
      <bottom style="medium">
        <color rgb="FF00A997"/>
      </bottom>
      <diagonal/>
    </border>
    <border>
      <left style="thin">
        <color rgb="FFC3E7F5"/>
      </left>
      <right style="thin">
        <color rgb="FFC3E7F5"/>
      </right>
      <top style="thin">
        <color rgb="FFC3E7F5"/>
      </top>
      <bottom style="thin">
        <color rgb="FFC3E7F5"/>
      </bottom>
      <diagonal/>
    </border>
    <border>
      <left/>
      <right/>
      <top/>
      <bottom style="thin">
        <color rgb="FFC3E7F5"/>
      </bottom>
      <diagonal/>
    </border>
    <border>
      <left/>
      <right/>
      <top style="thin">
        <color rgb="FFC3E7F5"/>
      </top>
      <bottom/>
      <diagonal/>
    </border>
    <border>
      <left style="thin">
        <color rgb="FFC3E7F5"/>
      </left>
      <right/>
      <top style="thin">
        <color rgb="FFC3E7F5"/>
      </top>
      <bottom style="thin">
        <color rgb="FFC3E7F5"/>
      </bottom>
      <diagonal/>
    </border>
    <border>
      <left/>
      <right/>
      <top style="thin">
        <color rgb="FFC3E7F5"/>
      </top>
      <bottom style="thin">
        <color rgb="FFC3E7F5"/>
      </bottom>
      <diagonal/>
    </border>
    <border>
      <left/>
      <right style="thin">
        <color rgb="FFC3E7F5"/>
      </right>
      <top style="thin">
        <color rgb="FFC3E7F5"/>
      </top>
      <bottom style="thin">
        <color rgb="FFC3E7F5"/>
      </bottom>
      <diagonal/>
    </border>
    <border>
      <left style="thin">
        <color rgb="FF00A997"/>
      </left>
      <right style="thin">
        <color rgb="FF00A997"/>
      </right>
      <top style="thin">
        <color rgb="FF00A997"/>
      </top>
      <bottom style="thin">
        <color rgb="FF00A997"/>
      </bottom>
      <diagonal/>
    </border>
    <border>
      <left style="thin">
        <color rgb="FF00A997"/>
      </left>
      <right/>
      <top style="thin">
        <color rgb="FF00A997"/>
      </top>
      <bottom style="thin">
        <color rgb="FF00A997"/>
      </bottom>
      <diagonal/>
    </border>
    <border>
      <left/>
      <right style="thin">
        <color rgb="FF00A997"/>
      </right>
      <top style="thin">
        <color rgb="FF00A997"/>
      </top>
      <bottom style="thin">
        <color rgb="FF00A997"/>
      </bottom>
      <diagonal/>
    </border>
    <border>
      <left/>
      <right style="thin">
        <color rgb="FF00A997"/>
      </right>
      <top style="thin">
        <color rgb="FF00A997"/>
      </top>
      <bottom/>
      <diagonal/>
    </border>
    <border>
      <left/>
      <right style="thin">
        <color rgb="FF00A997"/>
      </right>
      <top/>
      <bottom style="thin">
        <color rgb="FF00A997"/>
      </bottom>
      <diagonal/>
    </border>
    <border>
      <left style="medium">
        <color rgb="FF00A997"/>
      </left>
      <right style="thin">
        <color rgb="FF00A997"/>
      </right>
      <top style="thin">
        <color rgb="FF00A997"/>
      </top>
      <bottom style="thin">
        <color rgb="FF00A997"/>
      </bottom>
      <diagonal/>
    </border>
    <border>
      <left style="thin">
        <color rgb="FF00A997"/>
      </left>
      <right style="medium">
        <color rgb="FF00A997"/>
      </right>
      <top style="thin">
        <color rgb="FF00A997"/>
      </top>
      <bottom style="thin">
        <color rgb="FF00A997"/>
      </bottom>
      <diagonal/>
    </border>
    <border>
      <left style="thin">
        <color rgb="FF00A997"/>
      </left>
      <right/>
      <top style="thin">
        <color rgb="FF00A997"/>
      </top>
      <bottom/>
      <diagonal/>
    </border>
    <border>
      <left style="thin">
        <color rgb="FF00A997"/>
      </left>
      <right/>
      <top/>
      <bottom style="thin">
        <color rgb="FF00A997"/>
      </bottom>
      <diagonal/>
    </border>
    <border>
      <left style="medium">
        <color rgb="FF00A997"/>
      </left>
      <right style="medium">
        <color rgb="FF00A997"/>
      </right>
      <top style="medium">
        <color rgb="FF00A997"/>
      </top>
      <bottom/>
      <diagonal/>
    </border>
    <border>
      <left style="thin">
        <color rgb="FF00A997"/>
      </left>
      <right style="medium">
        <color rgb="FF00A997"/>
      </right>
      <top style="medium">
        <color rgb="FF00A997"/>
      </top>
      <bottom style="thin">
        <color rgb="FF00A997"/>
      </bottom>
      <diagonal/>
    </border>
    <border>
      <left style="thin">
        <color rgb="FF00A997"/>
      </left>
      <right style="medium">
        <color rgb="FF00A997"/>
      </right>
      <top style="thin">
        <color rgb="FF00A997"/>
      </top>
      <bottom style="medium">
        <color rgb="FF00A997"/>
      </bottom>
      <diagonal/>
    </border>
    <border>
      <left style="medium">
        <color rgb="FF00A997"/>
      </left>
      <right style="medium">
        <color rgb="FF00A997"/>
      </right>
      <top/>
      <bottom/>
      <diagonal/>
    </border>
    <border>
      <left style="medium">
        <color rgb="FF00A997"/>
      </left>
      <right style="medium">
        <color rgb="FF00A997"/>
      </right>
      <top/>
      <bottom style="medium">
        <color rgb="FF00A997"/>
      </bottom>
      <diagonal/>
    </border>
    <border>
      <left style="medium">
        <color rgb="FF00A997"/>
      </left>
      <right style="thin">
        <color rgb="FF00A997"/>
      </right>
      <top style="medium">
        <color rgb="FF00A997"/>
      </top>
      <bottom style="thin">
        <color rgb="FF00A997"/>
      </bottom>
      <diagonal/>
    </border>
    <border>
      <left style="thin">
        <color rgb="FF00A997"/>
      </left>
      <right style="thin">
        <color rgb="FF00A997"/>
      </right>
      <top style="medium">
        <color rgb="FF00A997"/>
      </top>
      <bottom style="thin">
        <color rgb="FF00A997"/>
      </bottom>
      <diagonal/>
    </border>
    <border>
      <left style="medium">
        <color rgb="FF00A997"/>
      </left>
      <right style="thin">
        <color rgb="FF00A997"/>
      </right>
      <top style="thin">
        <color rgb="FF00A997"/>
      </top>
      <bottom style="medium">
        <color rgb="FF00A997"/>
      </bottom>
      <diagonal/>
    </border>
    <border>
      <left style="thin">
        <color rgb="FF00A997"/>
      </left>
      <right style="thin">
        <color rgb="FF00A997"/>
      </right>
      <top style="thin">
        <color rgb="FF00A997"/>
      </top>
      <bottom style="medium">
        <color rgb="FF00A997"/>
      </bottom>
      <diagonal/>
    </border>
    <border>
      <left/>
      <right/>
      <top style="thin">
        <color rgb="FF00A997"/>
      </top>
      <bottom style="thin">
        <color rgb="FF00A997"/>
      </bottom>
      <diagonal/>
    </border>
    <border>
      <left/>
      <right style="medium">
        <color rgb="FF00A997"/>
      </right>
      <top style="thin">
        <color rgb="FF00A997"/>
      </top>
      <bottom style="thin">
        <color rgb="FF00A997"/>
      </bottom>
      <diagonal/>
    </border>
    <border>
      <left/>
      <right style="medium">
        <color rgb="FF00A997"/>
      </right>
      <top style="thin">
        <color rgb="FF00A997"/>
      </top>
      <bottom style="medium">
        <color rgb="FF00A997"/>
      </bottom>
      <diagonal/>
    </border>
    <border>
      <left/>
      <right style="thin">
        <color rgb="FF00A997"/>
      </right>
      <top/>
      <bottom style="medium">
        <color rgb="FF00A997"/>
      </bottom>
      <diagonal/>
    </border>
    <border>
      <left style="thin">
        <color rgb="FF00A997"/>
      </left>
      <right style="thin">
        <color rgb="FF00A997"/>
      </right>
      <top/>
      <bottom style="medium">
        <color rgb="FF00A997"/>
      </bottom>
      <diagonal/>
    </border>
    <border>
      <left style="thin">
        <color rgb="FF00A997"/>
      </left>
      <right/>
      <top/>
      <bottom style="medium">
        <color rgb="FF00A997"/>
      </bottom>
      <diagonal/>
    </border>
    <border>
      <left style="thin">
        <color rgb="FF00A997"/>
      </left>
      <right style="thin">
        <color rgb="FF00A997"/>
      </right>
      <top/>
      <bottom style="thin">
        <color rgb="FF00A997"/>
      </bottom>
      <diagonal/>
    </border>
    <border>
      <left style="thin">
        <color rgb="FF00A997"/>
      </left>
      <right style="thin">
        <color rgb="FF00A997"/>
      </right>
      <top style="thin">
        <color rgb="FF00A997"/>
      </top>
      <bottom/>
      <diagonal/>
    </border>
    <border>
      <left style="thin">
        <color rgb="FF00A997"/>
      </left>
      <right/>
      <top style="thin">
        <color rgb="FF00A997"/>
      </top>
      <bottom style="medium">
        <color rgb="FF00A997"/>
      </bottom>
      <diagonal/>
    </border>
    <border>
      <left style="thin">
        <color rgb="FF00A997"/>
      </left>
      <right style="thin">
        <color rgb="FF00A997"/>
      </right>
      <top/>
      <bottom/>
      <diagonal/>
    </border>
    <border>
      <left style="thin">
        <color rgb="FF00A997"/>
      </left>
      <right style="thin">
        <color rgb="FF00A997"/>
      </right>
      <top style="double">
        <color rgb="FF00A997"/>
      </top>
      <bottom style="thin">
        <color rgb="FF00A997"/>
      </bottom>
      <diagonal/>
    </border>
    <border>
      <left style="thin">
        <color rgb="FF00A997"/>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double">
        <color theme="1" tint="0.499984740745262"/>
      </bottom>
      <diagonal/>
    </border>
    <border>
      <left style="medium">
        <color theme="1" tint="0.499984740745262"/>
      </left>
      <right style="medium">
        <color theme="1" tint="0.499984740745262"/>
      </right>
      <top style="medium">
        <color theme="1" tint="0.499984740745262"/>
      </top>
      <bottom style="double">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double">
        <color theme="1"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double">
        <color theme="1" tint="0.499984740745262"/>
      </bottom>
      <diagonal/>
    </border>
    <border>
      <left style="medium">
        <color theme="1" tint="0.499984740745262"/>
      </left>
      <right style="medium">
        <color theme="1" tint="0.499984740745262"/>
      </right>
      <top style="double">
        <color theme="1" tint="0.499984740745262"/>
      </top>
      <bottom style="double">
        <color theme="1" tint="0.499984740745262"/>
      </bottom>
      <diagonal/>
    </border>
    <border>
      <left style="medium">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medium">
        <color theme="1" tint="0.499984740745262"/>
      </right>
      <top style="double">
        <color theme="1" tint="0.499984740745262"/>
      </top>
      <bottom style="thin">
        <color theme="1" tint="0.499984740745262"/>
      </bottom>
      <diagonal/>
    </border>
    <border>
      <left style="thin">
        <color theme="1" tint="0.499984740745262"/>
      </left>
      <right/>
      <top style="double">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double">
        <color theme="1" tint="0.499984740745262"/>
      </bottom>
      <diagonal/>
    </border>
    <border>
      <left/>
      <right style="thin">
        <color theme="1" tint="0.499984740745262"/>
      </right>
      <top style="double">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double">
        <color theme="1" tint="0.499984740745262"/>
      </bottom>
      <diagonal/>
    </border>
    <border>
      <left style="medium">
        <color theme="1" tint="0.499984740745262"/>
      </left>
      <right style="medium">
        <color theme="1" tint="0.499984740745262"/>
      </right>
      <top style="double">
        <color theme="1" tint="0.499984740745262"/>
      </top>
      <bottom/>
      <diagonal/>
    </border>
    <border>
      <left style="medium">
        <color theme="1" tint="0.499984740745262"/>
      </left>
      <right style="medium">
        <color theme="1" tint="0.499984740745262"/>
      </right>
      <top style="double">
        <color theme="1" tint="0.499984740745262"/>
      </top>
      <bottom style="thin">
        <color theme="1" tint="0.499984740745262"/>
      </bottom>
      <diagonal/>
    </border>
    <border>
      <left style="medium">
        <color theme="1" tint="0.499984740745262"/>
      </left>
      <right style="thin">
        <color theme="1" tint="0.499984740745262"/>
      </right>
      <top style="double">
        <color theme="1" tint="0.499984740745262"/>
      </top>
      <bottom style="double">
        <color theme="1" tint="0.499984740745262"/>
      </bottom>
      <diagonal/>
    </border>
    <border>
      <left style="thin">
        <color theme="1" tint="0.499984740745262"/>
      </left>
      <right style="medium">
        <color theme="1" tint="0.499984740745262"/>
      </right>
      <top style="double">
        <color theme="1" tint="0.499984740745262"/>
      </top>
      <bottom style="double">
        <color theme="1" tint="0.499984740745262"/>
      </bottom>
      <diagonal/>
    </border>
    <border>
      <left style="medium">
        <color theme="1" tint="0.499984740745262"/>
      </left>
      <right style="medium">
        <color theme="1" tint="0.499984740745262"/>
      </right>
      <top style="double">
        <color theme="1" tint="0.499984740745262"/>
      </top>
      <bottom style="medium">
        <color theme="1" tint="0.499984740745262"/>
      </bottom>
      <diagonal/>
    </border>
    <border>
      <left style="medium">
        <color theme="1" tint="0.499984740745262"/>
      </left>
      <right/>
      <top style="double">
        <color theme="1" tint="0.499984740745262"/>
      </top>
      <bottom style="medium">
        <color theme="1" tint="0.499984740745262"/>
      </bottom>
      <diagonal/>
    </border>
    <border>
      <left style="thin">
        <color theme="1" tint="0.499984740745262"/>
      </left>
      <right/>
      <top style="double">
        <color theme="1" tint="0.499984740745262"/>
      </top>
      <bottom style="double">
        <color theme="1" tint="0.499984740745262"/>
      </bottom>
      <diagonal/>
    </border>
    <border>
      <left/>
      <right style="thin">
        <color theme="1" tint="0.499984740745262"/>
      </right>
      <top style="double">
        <color theme="1" tint="0.499984740745262"/>
      </top>
      <bottom style="double">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right style="thin">
        <color theme="1" tint="0.499984740745262"/>
      </right>
      <top style="medium">
        <color theme="1" tint="0.499984740745262"/>
      </top>
      <bottom style="medium">
        <color theme="1" tint="0.499984740745262"/>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diagonal/>
    </border>
    <border>
      <left style="medium">
        <color theme="1" tint="0.499984740745262"/>
      </left>
      <right style="medium">
        <color theme="1" tint="0.499984740745262"/>
      </right>
      <top/>
      <bottom style="thin">
        <color theme="1" tint="0.499984740745262"/>
      </bottom>
      <diagonal/>
    </border>
    <border>
      <left style="medium">
        <color theme="1" tint="0.499984740745262"/>
      </left>
      <right style="medium">
        <color theme="1" tint="0.499984740745262"/>
      </right>
      <top style="thin">
        <color theme="1" tint="0.499984740745262"/>
      </top>
      <bottom/>
      <diagonal/>
    </border>
    <border>
      <left style="thin">
        <color theme="1" tint="0.499984740745262"/>
      </left>
      <right/>
      <top style="medium">
        <color theme="1" tint="0.499984740745262"/>
      </top>
      <bottom style="medium">
        <color theme="1" tint="0.499984740745262"/>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style="medium">
        <color theme="1" tint="0.499984740745262"/>
      </left>
      <right style="thin">
        <color rgb="FF00A997"/>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diagonal/>
    </border>
    <border>
      <left style="medium">
        <color theme="1" tint="0.499984740745262"/>
      </left>
      <right/>
      <top style="medium">
        <color theme="1" tint="0.499984740745262"/>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style="medium">
        <color theme="1" tint="0.499984740745262"/>
      </left>
      <right style="thin">
        <color theme="1" tint="0.499984740745262"/>
      </right>
      <top style="double">
        <color theme="1" tint="0.499984740745262"/>
      </top>
      <bottom/>
      <diagonal/>
    </border>
    <border>
      <left style="thin">
        <color theme="1" tint="0.499984740745262"/>
      </left>
      <right style="medium">
        <color theme="1" tint="0.499984740745262"/>
      </right>
      <top style="double">
        <color theme="1" tint="0.499984740745262"/>
      </top>
      <bottom/>
      <diagonal/>
    </border>
    <border>
      <left/>
      <right style="thin">
        <color theme="1" tint="0.499984740745262"/>
      </right>
      <top style="double">
        <color theme="1" tint="0.499984740745262"/>
      </top>
      <bottom/>
      <diagonal/>
    </border>
    <border>
      <left style="thin">
        <color theme="1" tint="0.499984740745262"/>
      </left>
      <right/>
      <top style="double">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bottom/>
      <diagonal/>
    </border>
    <border>
      <left style="thin">
        <color theme="1" tint="0.499984740745262"/>
      </left>
      <right style="medium">
        <color theme="1" tint="0.499984740745262"/>
      </right>
      <top/>
      <bottom/>
      <diagonal/>
    </border>
    <border>
      <left/>
      <right style="thin">
        <color theme="1" tint="0.499984740745262"/>
      </right>
      <top/>
      <bottom/>
      <diagonal/>
    </border>
    <border>
      <left style="thin">
        <color theme="1" tint="0.499984740745262"/>
      </left>
      <right/>
      <top/>
      <bottom/>
      <diagonal/>
    </border>
    <border>
      <left style="medium">
        <color theme="1" tint="0.499984740745262"/>
      </left>
      <right style="medium">
        <color theme="1" tint="0.499984740745262"/>
      </right>
      <top/>
      <bottom/>
      <diagonal/>
    </border>
    <border>
      <left style="medium">
        <color theme="1" tint="0.499984740745262"/>
      </left>
      <right style="thin">
        <color theme="1" tint="0.499984740745262"/>
      </right>
      <top style="double">
        <color theme="1" tint="0.499984740745262"/>
      </top>
      <bottom style="medium">
        <color theme="1" tint="0.499984740745262"/>
      </bottom>
      <diagonal/>
    </border>
    <border>
      <left style="thin">
        <color theme="1" tint="0.499984740745262"/>
      </left>
      <right style="medium">
        <color theme="1" tint="0.499984740745262"/>
      </right>
      <top style="double">
        <color theme="1" tint="0.499984740745262"/>
      </top>
      <bottom style="medium">
        <color theme="1" tint="0.499984740745262"/>
      </bottom>
      <diagonal/>
    </border>
    <border>
      <left/>
      <right style="thin">
        <color theme="1" tint="0.499984740745262"/>
      </right>
      <top style="double">
        <color theme="1" tint="0.499984740745262"/>
      </top>
      <bottom style="medium">
        <color theme="1" tint="0.499984740745262"/>
      </bottom>
      <diagonal/>
    </border>
    <border>
      <left style="thin">
        <color theme="1" tint="0.499984740745262"/>
      </left>
      <right/>
      <top style="double">
        <color theme="1" tint="0.499984740745262"/>
      </top>
      <bottom style="medium">
        <color theme="1" tint="0.499984740745262"/>
      </bottom>
      <diagonal/>
    </border>
    <border>
      <left style="medium">
        <color theme="1" tint="0.499984740745262"/>
      </left>
      <right style="thin">
        <color theme="1" tint="0.499984740745262"/>
      </right>
      <top/>
      <bottom style="medium">
        <color theme="1" tint="0.499984740745262"/>
      </bottom>
      <diagonal/>
    </border>
    <border>
      <left style="thin">
        <color theme="1" tint="0.499984740745262"/>
      </left>
      <right style="medium">
        <color theme="1" tint="0.499984740745262"/>
      </right>
      <top/>
      <bottom style="medium">
        <color theme="1" tint="0.499984740745262"/>
      </bottom>
      <diagonal/>
    </border>
    <border>
      <left/>
      <right style="medium">
        <color theme="1" tint="0.499984740745262"/>
      </right>
      <top style="double">
        <color theme="1" tint="0.499984740745262"/>
      </top>
      <bottom style="medium">
        <color theme="1" tint="0.499984740745262"/>
      </bottom>
      <diagonal/>
    </border>
    <border>
      <left/>
      <right/>
      <top style="double">
        <color theme="1" tint="0.499984740745262"/>
      </top>
      <bottom style="medium">
        <color theme="1" tint="0.499984740745262"/>
      </bottom>
      <diagonal/>
    </border>
    <border>
      <left style="medium">
        <color theme="1" tint="0.499984740745262"/>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right style="medium">
        <color theme="1" tint="0.499984740745262"/>
      </right>
      <top style="thin">
        <color theme="1" tint="0.499984740745262"/>
      </top>
      <bottom style="medium">
        <color theme="1" tint="0.499984740745262"/>
      </bottom>
      <diagonal/>
    </border>
    <border>
      <left/>
      <right style="medium">
        <color theme="1" tint="0.499984740745262"/>
      </right>
      <top style="medium">
        <color theme="1" tint="0.499984740745262"/>
      </top>
      <bottom/>
      <diagonal/>
    </border>
    <border>
      <left/>
      <right/>
      <top style="medium">
        <color theme="1" tint="0.499984740745262"/>
      </top>
      <bottom style="medium">
        <color theme="1" tint="0.499984740745262"/>
      </bottom>
      <diagonal/>
    </border>
    <border>
      <left style="thin">
        <color rgb="FF00A997"/>
      </left>
      <right style="medium">
        <color theme="1" tint="0.499984740745262"/>
      </right>
      <top style="double">
        <color auto="1"/>
      </top>
      <bottom style="double">
        <color theme="1" tint="0.499984740745262"/>
      </bottom>
      <diagonal/>
    </border>
    <border>
      <left style="thin">
        <color rgb="FF00A997"/>
      </left>
      <right/>
      <top style="double">
        <color auto="1"/>
      </top>
      <bottom style="double">
        <color theme="1" tint="0.499984740745262"/>
      </bottom>
      <diagonal/>
    </border>
    <border>
      <left style="medium">
        <color theme="1" tint="0.499984740745262"/>
      </left>
      <right style="thin">
        <color rgb="FF00A997"/>
      </right>
      <top style="double">
        <color auto="1"/>
      </top>
      <bottom style="double">
        <color theme="1" tint="0.499984740745262"/>
      </bottom>
      <diagonal/>
    </border>
    <border>
      <left/>
      <right style="thin">
        <color rgb="FF00A997"/>
      </right>
      <top style="double">
        <color auto="1"/>
      </top>
      <bottom style="double">
        <color theme="1" tint="0.499984740745262"/>
      </bottom>
      <diagonal/>
    </border>
    <border>
      <left style="medium">
        <color theme="1" tint="0.499984740745262"/>
      </left>
      <right style="medium">
        <color theme="1" tint="0.499984740745262"/>
      </right>
      <top style="double">
        <color auto="1"/>
      </top>
      <bottom style="double">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s>
  <cellStyleXfs count="1">
    <xf numFmtId="0" fontId="0" fillId="0" borderId="0"/>
  </cellStyleXfs>
  <cellXfs count="461">
    <xf numFmtId="0" fontId="0" fillId="0" borderId="0" xfId="0"/>
    <xf numFmtId="0" fontId="1" fillId="0" borderId="0" xfId="0" applyFont="1"/>
    <xf numFmtId="0" fontId="2" fillId="0" borderId="0" xfId="0" applyFont="1"/>
    <xf numFmtId="0" fontId="0" fillId="0" borderId="0" xfId="0" applyFill="1"/>
    <xf numFmtId="0" fontId="0" fillId="3" borderId="4" xfId="0" applyFill="1" applyBorder="1"/>
    <xf numFmtId="0" fontId="1" fillId="3" borderId="5" xfId="0" applyFont="1" applyFill="1" applyBorder="1"/>
    <xf numFmtId="0" fontId="0" fillId="3" borderId="5" xfId="0" applyFill="1" applyBorder="1"/>
    <xf numFmtId="0" fontId="0" fillId="3" borderId="6" xfId="0" applyFill="1" applyBorder="1"/>
    <xf numFmtId="0" fontId="0" fillId="3" borderId="7" xfId="0" applyFill="1" applyBorder="1"/>
    <xf numFmtId="0" fontId="1" fillId="3" borderId="0" xfId="0" applyFont="1" applyFill="1" applyBorder="1"/>
    <xf numFmtId="0" fontId="0" fillId="3" borderId="0" xfId="0" applyFill="1" applyBorder="1"/>
    <xf numFmtId="0" fontId="0" fillId="3" borderId="8" xfId="0" applyFill="1" applyBorder="1"/>
    <xf numFmtId="0" fontId="7" fillId="3" borderId="0" xfId="0" applyFont="1" applyFill="1" applyBorder="1"/>
    <xf numFmtId="0" fontId="0" fillId="3" borderId="9" xfId="0" applyFill="1" applyBorder="1"/>
    <xf numFmtId="0" fontId="1" fillId="3" borderId="10" xfId="0" applyFont="1" applyFill="1" applyBorder="1"/>
    <xf numFmtId="0" fontId="0" fillId="3" borderId="10" xfId="0" applyFill="1" applyBorder="1"/>
    <xf numFmtId="0" fontId="0" fillId="3" borderId="11" xfId="0" applyFill="1" applyBorder="1"/>
    <xf numFmtId="0" fontId="5" fillId="3" borderId="0" xfId="0" applyFont="1" applyFill="1" applyBorder="1"/>
    <xf numFmtId="0" fontId="1" fillId="2" borderId="12" xfId="0" applyFont="1" applyFill="1" applyBorder="1" applyProtection="1">
      <protection locked="0"/>
    </xf>
    <xf numFmtId="0" fontId="1" fillId="0" borderId="12" xfId="0" applyFont="1" applyFill="1" applyBorder="1" applyAlignment="1" applyProtection="1">
      <alignment horizontal="left" vertical="center"/>
      <protection locked="0"/>
    </xf>
    <xf numFmtId="0" fontId="1" fillId="3" borderId="12" xfId="0" applyFont="1" applyFill="1" applyBorder="1"/>
    <xf numFmtId="0" fontId="0" fillId="3" borderId="12" xfId="0" applyFill="1" applyBorder="1"/>
    <xf numFmtId="0" fontId="1" fillId="2" borderId="12" xfId="0" applyFont="1" applyFill="1" applyBorder="1" applyAlignment="1" applyProtection="1">
      <alignment horizontal="left" vertical="center"/>
      <protection locked="0"/>
    </xf>
    <xf numFmtId="1" fontId="1" fillId="2" borderId="12" xfId="0" applyNumberFormat="1" applyFont="1" applyFill="1" applyBorder="1" applyAlignment="1" applyProtection="1">
      <alignment horizontal="left" vertical="center"/>
      <protection locked="0"/>
    </xf>
    <xf numFmtId="1" fontId="6" fillId="4" borderId="13" xfId="0" applyNumberFormat="1" applyFont="1" applyFill="1" applyBorder="1" applyAlignment="1" applyProtection="1">
      <alignment horizontal="left"/>
    </xf>
    <xf numFmtId="0" fontId="6" fillId="4" borderId="14" xfId="0" applyFont="1" applyFill="1" applyBorder="1" applyAlignment="1" applyProtection="1">
      <alignment horizontal="left"/>
    </xf>
    <xf numFmtId="0" fontId="1" fillId="4" borderId="13" xfId="0" applyFont="1" applyFill="1" applyBorder="1" applyAlignment="1">
      <alignment horizontal="left"/>
    </xf>
    <xf numFmtId="0" fontId="1" fillId="4" borderId="14" xfId="0" applyFont="1" applyFill="1" applyBorder="1" applyAlignment="1">
      <alignment horizontal="left"/>
    </xf>
    <xf numFmtId="0" fontId="6" fillId="3" borderId="0" xfId="0" applyFont="1" applyFill="1" applyBorder="1" applyAlignment="1" applyProtection="1">
      <alignment horizontal="left"/>
    </xf>
    <xf numFmtId="0" fontId="1" fillId="3" borderId="0" xfId="0" applyFont="1" applyFill="1" applyBorder="1" applyAlignment="1">
      <alignment horizontal="left"/>
    </xf>
    <xf numFmtId="0" fontId="0" fillId="0" borderId="0" xfId="0" applyAlignment="1">
      <alignment vertical="center"/>
    </xf>
    <xf numFmtId="0" fontId="0" fillId="0" borderId="0" xfId="0" applyAlignment="1">
      <alignment horizontal="center"/>
    </xf>
    <xf numFmtId="0" fontId="1" fillId="0" borderId="0" xfId="0" applyFont="1" applyFill="1" applyAlignment="1">
      <alignment vertical="center"/>
    </xf>
    <xf numFmtId="0" fontId="1" fillId="0" borderId="0" xfId="0" applyFont="1" applyAlignment="1">
      <alignment vertical="center"/>
    </xf>
    <xf numFmtId="0" fontId="0" fillId="5" borderId="0" xfId="0" applyFill="1"/>
    <xf numFmtId="1" fontId="0" fillId="7" borderId="33" xfId="0" applyNumberFormat="1" applyFill="1" applyBorder="1"/>
    <xf numFmtId="1" fontId="0" fillId="7" borderId="18" xfId="0" applyNumberFormat="1" applyFill="1" applyBorder="1"/>
    <xf numFmtId="1" fontId="0" fillId="7" borderId="35" xfId="0" applyNumberFormat="1" applyFill="1" applyBorder="1"/>
    <xf numFmtId="1" fontId="0" fillId="7" borderId="28" xfId="0" applyNumberFormat="1" applyFill="1" applyBorder="1"/>
    <xf numFmtId="1" fontId="0" fillId="7" borderId="24" xfId="0" applyNumberFormat="1" applyFill="1" applyBorder="1"/>
    <xf numFmtId="1" fontId="0" fillId="7" borderId="29" xfId="0" applyNumberFormat="1" applyFill="1" applyBorder="1"/>
    <xf numFmtId="0" fontId="0" fillId="5" borderId="0" xfId="0" applyFill="1" applyAlignment="1">
      <alignment vertical="center"/>
    </xf>
    <xf numFmtId="0" fontId="10" fillId="5" borderId="0" xfId="0" applyFont="1" applyFill="1"/>
    <xf numFmtId="0" fontId="11" fillId="5" borderId="0" xfId="0" applyFont="1" applyFill="1" applyAlignment="1">
      <alignment horizontal="right" vertical="center"/>
    </xf>
    <xf numFmtId="0" fontId="10" fillId="5" borderId="0" xfId="0" applyFont="1" applyFill="1" applyAlignment="1">
      <alignment vertical="center"/>
    </xf>
    <xf numFmtId="0" fontId="11" fillId="5" borderId="0" xfId="0" applyFont="1" applyFill="1" applyAlignment="1">
      <alignment horizontal="right"/>
    </xf>
    <xf numFmtId="0" fontId="14" fillId="6" borderId="32" xfId="0" applyFont="1" applyFill="1" applyBorder="1"/>
    <xf numFmtId="0" fontId="14" fillId="6" borderId="23" xfId="0" applyFont="1" applyFill="1" applyBorder="1"/>
    <xf numFmtId="0" fontId="14" fillId="6" borderId="34" xfId="0" applyFont="1" applyFill="1" applyBorder="1"/>
    <xf numFmtId="0" fontId="15" fillId="0" borderId="0" xfId="0" applyFont="1"/>
    <xf numFmtId="0" fontId="17" fillId="0" borderId="0" xfId="0" applyFont="1"/>
    <xf numFmtId="0" fontId="19" fillId="5" borderId="0" xfId="0" applyFont="1" applyFill="1"/>
    <xf numFmtId="0" fontId="3" fillId="3" borderId="0" xfId="0" applyFont="1" applyFill="1" applyAlignment="1">
      <alignment horizontal="center"/>
    </xf>
    <xf numFmtId="0" fontId="3" fillId="3" borderId="32" xfId="0" applyFont="1" applyFill="1" applyBorder="1"/>
    <xf numFmtId="0" fontId="3" fillId="3" borderId="23" xfId="0" applyFont="1" applyFill="1" applyBorder="1"/>
    <xf numFmtId="0" fontId="3" fillId="3" borderId="34" xfId="0" applyFont="1" applyFill="1" applyBorder="1"/>
    <xf numFmtId="0" fontId="3" fillId="6" borderId="39" xfId="0" applyFont="1" applyFill="1" applyBorder="1" applyAlignment="1">
      <alignment horizontal="center"/>
    </xf>
    <xf numFmtId="0" fontId="3" fillId="6" borderId="40" xfId="0" applyFont="1" applyFill="1" applyBorder="1" applyAlignment="1">
      <alignment horizontal="center"/>
    </xf>
    <xf numFmtId="0" fontId="3" fillId="6" borderId="41" xfId="0" applyFont="1" applyFill="1" applyBorder="1" applyAlignment="1">
      <alignment horizontal="center"/>
    </xf>
    <xf numFmtId="0" fontId="0" fillId="7" borderId="18" xfId="0" applyFill="1" applyBorder="1" applyAlignment="1">
      <alignment horizontal="center" vertical="center"/>
    </xf>
    <xf numFmtId="1" fontId="0" fillId="7" borderId="18" xfId="0" applyNumberFormat="1" applyFill="1" applyBorder="1" applyAlignment="1">
      <alignment horizontal="center" vertical="center"/>
    </xf>
    <xf numFmtId="1" fontId="0" fillId="7" borderId="35" xfId="0" applyNumberFormat="1" applyFill="1" applyBorder="1" applyAlignment="1">
      <alignment horizontal="center" vertical="center"/>
    </xf>
    <xf numFmtId="0" fontId="0" fillId="3" borderId="22" xfId="0" applyFill="1" applyBorder="1"/>
    <xf numFmtId="0" fontId="0" fillId="3" borderId="21" xfId="0" applyFill="1" applyBorder="1"/>
    <xf numFmtId="0" fontId="3" fillId="3" borderId="10" xfId="0" applyFont="1" applyFill="1" applyBorder="1"/>
    <xf numFmtId="0" fontId="0" fillId="7" borderId="26" xfId="0" applyFill="1" applyBorder="1" applyAlignment="1">
      <alignment horizontal="center"/>
    </xf>
    <xf numFmtId="0" fontId="0" fillId="7" borderId="25" xfId="0" applyFill="1" applyBorder="1" applyAlignment="1">
      <alignment horizontal="center"/>
    </xf>
    <xf numFmtId="1" fontId="0" fillId="7" borderId="42" xfId="0" applyNumberFormat="1" applyFill="1" applyBorder="1"/>
    <xf numFmtId="1" fontId="0" fillId="7" borderId="43" xfId="0" applyNumberFormat="1" applyFill="1" applyBorder="1"/>
    <xf numFmtId="0" fontId="12" fillId="7" borderId="36" xfId="0" applyFont="1" applyFill="1" applyBorder="1" applyAlignment="1">
      <alignment horizontal="left" indent="1"/>
    </xf>
    <xf numFmtId="0" fontId="3" fillId="5" borderId="41" xfId="0" applyFont="1" applyFill="1" applyBorder="1" applyAlignment="1">
      <alignment horizontal="center"/>
    </xf>
    <xf numFmtId="0" fontId="15" fillId="0" borderId="0" xfId="0" applyFont="1" applyProtection="1">
      <protection hidden="1"/>
    </xf>
    <xf numFmtId="0" fontId="15" fillId="6" borderId="19" xfId="0" applyFont="1" applyFill="1" applyBorder="1" applyProtection="1">
      <protection hidden="1"/>
    </xf>
    <xf numFmtId="0" fontId="15" fillId="6" borderId="18" xfId="0" applyFont="1" applyFill="1" applyBorder="1" applyProtection="1">
      <protection hidden="1"/>
    </xf>
    <xf numFmtId="0" fontId="15" fillId="7" borderId="19" xfId="0" applyFont="1" applyFill="1" applyBorder="1" applyAlignment="1" applyProtection="1">
      <alignment horizontal="left"/>
      <protection hidden="1"/>
    </xf>
    <xf numFmtId="0" fontId="15" fillId="7" borderId="18" xfId="0" applyFont="1" applyFill="1" applyBorder="1" applyProtection="1">
      <protection hidden="1"/>
    </xf>
    <xf numFmtId="0" fontId="15" fillId="7" borderId="18" xfId="0" applyFont="1" applyFill="1" applyBorder="1" applyAlignment="1" applyProtection="1">
      <alignment horizontal="left"/>
      <protection hidden="1"/>
    </xf>
    <xf numFmtId="0" fontId="15" fillId="0" borderId="0" xfId="0" applyFont="1" applyFill="1" applyBorder="1" applyProtection="1">
      <protection hidden="1"/>
    </xf>
    <xf numFmtId="0" fontId="16" fillId="0" borderId="27" xfId="0" applyFont="1" applyBorder="1" applyProtection="1">
      <protection hidden="1"/>
    </xf>
    <xf numFmtId="0" fontId="15" fillId="0" borderId="27" xfId="0" applyFont="1" applyBorder="1" applyProtection="1">
      <protection hidden="1"/>
    </xf>
    <xf numFmtId="0" fontId="16" fillId="0" borderId="27" xfId="0" applyFont="1" applyFill="1" applyBorder="1" applyProtection="1">
      <protection hidden="1"/>
    </xf>
    <xf numFmtId="0" fontId="16" fillId="0" borderId="30" xfId="0" applyFont="1" applyBorder="1" applyProtection="1">
      <protection hidden="1"/>
    </xf>
    <xf numFmtId="0" fontId="15" fillId="0" borderId="30" xfId="0" applyFont="1" applyBorder="1" applyProtection="1">
      <protection hidden="1"/>
    </xf>
    <xf numFmtId="0" fontId="15" fillId="0" borderId="30" xfId="0" applyFont="1" applyFill="1" applyBorder="1" applyProtection="1">
      <protection hidden="1"/>
    </xf>
    <xf numFmtId="0" fontId="15" fillId="0" borderId="31" xfId="0" applyFont="1" applyBorder="1" applyProtection="1">
      <protection hidden="1"/>
    </xf>
    <xf numFmtId="0" fontId="15" fillId="0" borderId="31" xfId="0" applyFont="1" applyFill="1" applyBorder="1" applyProtection="1">
      <protection hidden="1"/>
    </xf>
    <xf numFmtId="0" fontId="16" fillId="0" borderId="32" xfId="0" applyFont="1" applyBorder="1" applyProtection="1">
      <protection hidden="1"/>
    </xf>
    <xf numFmtId="0" fontId="16" fillId="0" borderId="33" xfId="0" applyFont="1" applyBorder="1" applyProtection="1">
      <protection hidden="1"/>
    </xf>
    <xf numFmtId="0" fontId="16" fillId="0" borderId="28" xfId="0" applyFont="1" applyBorder="1" applyProtection="1">
      <protection hidden="1"/>
    </xf>
    <xf numFmtId="0" fontId="16" fillId="0" borderId="33" xfId="0" applyFont="1" applyFill="1" applyBorder="1" applyProtection="1">
      <protection hidden="1"/>
    </xf>
    <xf numFmtId="0" fontId="16" fillId="0" borderId="28" xfId="0" applyFont="1" applyFill="1" applyBorder="1" applyProtection="1">
      <protection hidden="1"/>
    </xf>
    <xf numFmtId="0" fontId="16" fillId="0" borderId="32" xfId="0" applyFont="1" applyFill="1" applyBorder="1" applyProtection="1">
      <protection hidden="1"/>
    </xf>
    <xf numFmtId="0" fontId="15" fillId="0" borderId="28" xfId="0" applyFont="1" applyBorder="1" applyProtection="1">
      <protection hidden="1"/>
    </xf>
    <xf numFmtId="0" fontId="16" fillId="0" borderId="23" xfId="0" applyFont="1" applyBorder="1" applyProtection="1">
      <protection hidden="1"/>
    </xf>
    <xf numFmtId="0" fontId="15" fillId="0" borderId="18" xfId="0" applyFont="1" applyBorder="1" applyProtection="1">
      <protection hidden="1"/>
    </xf>
    <xf numFmtId="0" fontId="15" fillId="0" borderId="24" xfId="0" applyFont="1" applyBorder="1" applyProtection="1">
      <protection hidden="1"/>
    </xf>
    <xf numFmtId="0" fontId="16" fillId="0" borderId="34" xfId="0" applyFont="1" applyBorder="1" applyProtection="1">
      <protection hidden="1"/>
    </xf>
    <xf numFmtId="0" fontId="15" fillId="0" borderId="35" xfId="0" applyFont="1" applyBorder="1" applyProtection="1">
      <protection hidden="1"/>
    </xf>
    <xf numFmtId="0" fontId="15" fillId="0" borderId="29" xfId="0" applyFont="1" applyBorder="1" applyProtection="1">
      <protection hidden="1"/>
    </xf>
    <xf numFmtId="0" fontId="0" fillId="7" borderId="37" xfId="0" applyFill="1" applyBorder="1" applyAlignment="1">
      <alignment horizontal="left" vertical="center"/>
    </xf>
    <xf numFmtId="0" fontId="0" fillId="7" borderId="38" xfId="0" applyFill="1" applyBorder="1" applyAlignment="1">
      <alignment horizontal="left" vertical="center"/>
    </xf>
    <xf numFmtId="0" fontId="0" fillId="7" borderId="19" xfId="0" applyFill="1" applyBorder="1" applyAlignment="1">
      <alignment horizontal="right" vertical="center"/>
    </xf>
    <xf numFmtId="0" fontId="0" fillId="7" borderId="44" xfId="0" applyFill="1" applyBorder="1" applyAlignment="1">
      <alignment horizontal="right" vertical="center"/>
    </xf>
    <xf numFmtId="0" fontId="15" fillId="0" borderId="45" xfId="0" applyFont="1" applyFill="1" applyBorder="1" applyProtection="1">
      <protection hidden="1"/>
    </xf>
    <xf numFmtId="0" fontId="15" fillId="0" borderId="19" xfId="0" applyFont="1" applyBorder="1" applyProtection="1">
      <protection hidden="1"/>
    </xf>
    <xf numFmtId="0" fontId="15" fillId="4" borderId="20" xfId="0" applyFont="1" applyFill="1" applyBorder="1" applyProtection="1">
      <protection hidden="1"/>
    </xf>
    <xf numFmtId="1" fontId="15" fillId="0" borderId="18" xfId="0" applyNumberFormat="1" applyFont="1" applyBorder="1" applyProtection="1">
      <protection hidden="1"/>
    </xf>
    <xf numFmtId="0" fontId="18" fillId="0" borderId="0" xfId="0" applyFont="1" applyFill="1"/>
    <xf numFmtId="1" fontId="15" fillId="0" borderId="18" xfId="0" applyNumberFormat="1" applyFont="1" applyBorder="1"/>
    <xf numFmtId="1" fontId="15" fillId="0" borderId="18" xfId="0" applyNumberFormat="1" applyFont="1" applyBorder="1" applyAlignment="1" applyProtection="1">
      <alignment horizontal="left"/>
      <protection hidden="1"/>
    </xf>
    <xf numFmtId="0" fontId="15" fillId="0" borderId="43" xfId="0" applyFont="1" applyBorder="1" applyProtection="1">
      <protection hidden="1"/>
    </xf>
    <xf numFmtId="1" fontId="15" fillId="0" borderId="43" xfId="0" applyNumberFormat="1" applyFont="1" applyBorder="1" applyProtection="1">
      <protection hidden="1"/>
    </xf>
    <xf numFmtId="1" fontId="15" fillId="0" borderId="43" xfId="0" applyNumberFormat="1" applyFont="1" applyBorder="1" applyAlignment="1" applyProtection="1">
      <alignment horizontal="left"/>
      <protection hidden="1"/>
    </xf>
    <xf numFmtId="1" fontId="15" fillId="0" borderId="43" xfId="0" applyNumberFormat="1" applyFont="1" applyBorder="1"/>
    <xf numFmtId="0" fontId="15" fillId="0" borderId="46" xfId="0" applyFont="1" applyBorder="1" applyAlignment="1" applyProtection="1">
      <alignment horizontal="right"/>
      <protection hidden="1"/>
    </xf>
    <xf numFmtId="1" fontId="15" fillId="0" borderId="46" xfId="0" applyNumberFormat="1" applyFont="1" applyBorder="1" applyAlignment="1" applyProtection="1">
      <alignment horizontal="right"/>
      <protection hidden="1"/>
    </xf>
    <xf numFmtId="0" fontId="20" fillId="5" borderId="0" xfId="0" applyFont="1" applyFill="1" applyAlignment="1">
      <alignment vertical="top"/>
    </xf>
    <xf numFmtId="0" fontId="0" fillId="0" borderId="0" xfId="0" applyAlignment="1" applyProtection="1">
      <alignment horizontal="center"/>
      <protection locked="0"/>
    </xf>
    <xf numFmtId="0" fontId="0" fillId="0" borderId="0" xfId="0" applyProtection="1">
      <protection locked="0"/>
    </xf>
    <xf numFmtId="0" fontId="2" fillId="0" borderId="0" xfId="0" applyFont="1" applyProtection="1">
      <protection locked="0"/>
    </xf>
    <xf numFmtId="0" fontId="0" fillId="0" borderId="0" xfId="0" applyFill="1" applyBorder="1" applyAlignment="1" applyProtection="1">
      <alignment vertical="center" textRotation="90"/>
      <protection locked="0"/>
    </xf>
    <xf numFmtId="0" fontId="0" fillId="0" borderId="0" xfId="0" applyFill="1" applyAlignment="1" applyProtection="1">
      <alignment vertical="center"/>
      <protection locked="0"/>
    </xf>
    <xf numFmtId="0" fontId="15" fillId="0" borderId="47" xfId="0" applyFont="1" applyFill="1" applyBorder="1" applyProtection="1">
      <protection hidden="1"/>
    </xf>
    <xf numFmtId="0" fontId="15" fillId="7" borderId="20" xfId="0" applyFont="1" applyFill="1" applyBorder="1" applyProtection="1">
      <protection hidden="1"/>
    </xf>
    <xf numFmtId="0" fontId="0" fillId="7" borderId="0" xfId="0" applyFill="1"/>
    <xf numFmtId="0" fontId="0" fillId="0" borderId="0" xfId="0" applyFont="1" applyBorder="1" applyAlignment="1">
      <alignment textRotation="90"/>
    </xf>
    <xf numFmtId="0" fontId="0" fillId="0" borderId="0" xfId="0" applyFont="1"/>
    <xf numFmtId="0" fontId="0" fillId="0" borderId="0" xfId="0" applyFont="1" applyProtection="1">
      <protection locked="0"/>
    </xf>
    <xf numFmtId="0" fontId="9" fillId="0" borderId="72" xfId="0" applyFont="1" applyBorder="1" applyAlignment="1">
      <alignment horizontal="center" textRotation="90"/>
    </xf>
    <xf numFmtId="0" fontId="4" fillId="8" borderId="48" xfId="0" applyFont="1" applyFill="1" applyBorder="1" applyAlignment="1">
      <alignment horizontal="left" wrapText="1"/>
    </xf>
    <xf numFmtId="0" fontId="23" fillId="0" borderId="64" xfId="0" applyFont="1" applyBorder="1" applyAlignment="1" applyProtection="1">
      <alignment vertical="center" wrapText="1"/>
      <protection locked="0"/>
    </xf>
    <xf numFmtId="0" fontId="23" fillId="0" borderId="65" xfId="0" applyFont="1" applyBorder="1" applyAlignment="1" applyProtection="1">
      <alignment vertical="center" wrapText="1"/>
      <protection locked="0"/>
    </xf>
    <xf numFmtId="0" fontId="23" fillId="0" borderId="66" xfId="0" applyFont="1" applyBorder="1" applyAlignment="1" applyProtection="1">
      <alignment vertical="center" wrapText="1"/>
      <protection locked="0"/>
    </xf>
    <xf numFmtId="0" fontId="23" fillId="0" borderId="76" xfId="0" applyFont="1" applyBorder="1" applyAlignment="1" applyProtection="1">
      <alignment vertical="center" wrapText="1"/>
      <protection locked="0"/>
    </xf>
    <xf numFmtId="0" fontId="25" fillId="0" borderId="0" xfId="0" applyFont="1" applyFill="1" applyBorder="1" applyAlignment="1" applyProtection="1">
      <alignment vertical="center"/>
      <protection locked="0"/>
    </xf>
    <xf numFmtId="1" fontId="6" fillId="0" borderId="0" xfId="0" applyNumberFormat="1" applyFont="1" applyFill="1" applyBorder="1" applyAlignment="1" applyProtection="1">
      <alignment horizontal="center" vertical="center"/>
      <protection locked="0"/>
    </xf>
    <xf numFmtId="0" fontId="25" fillId="0" borderId="0" xfId="0" applyFont="1" applyFill="1" applyBorder="1"/>
    <xf numFmtId="0" fontId="24" fillId="0" borderId="0" xfId="0" applyFont="1" applyFill="1" applyBorder="1" applyAlignment="1">
      <alignment horizontal="center"/>
    </xf>
    <xf numFmtId="0" fontId="4" fillId="8" borderId="48" xfId="0" applyFont="1" applyFill="1" applyBorder="1" applyAlignment="1">
      <alignment horizontal="left" vertical="center" wrapText="1"/>
    </xf>
    <xf numFmtId="0" fontId="23" fillId="0" borderId="89" xfId="0" applyFont="1" applyBorder="1" applyAlignment="1" applyProtection="1">
      <alignment wrapText="1"/>
      <protection locked="0"/>
    </xf>
    <xf numFmtId="0" fontId="23" fillId="0" borderId="59" xfId="0" applyFont="1" applyBorder="1" applyAlignment="1" applyProtection="1">
      <alignment wrapText="1"/>
      <protection locked="0"/>
    </xf>
    <xf numFmtId="0" fontId="25" fillId="0" borderId="0" xfId="0" applyFont="1" applyFill="1" applyBorder="1" applyProtection="1">
      <protection locked="0"/>
    </xf>
    <xf numFmtId="0" fontId="24" fillId="0" borderId="0" xfId="0" applyFont="1" applyFill="1" applyBorder="1" applyAlignment="1" applyProtection="1">
      <alignment horizontal="center"/>
      <protection locked="0"/>
    </xf>
    <xf numFmtId="0" fontId="9" fillId="0" borderId="114" xfId="0" applyFont="1" applyBorder="1" applyAlignment="1">
      <alignment horizontal="center" textRotation="90"/>
    </xf>
    <xf numFmtId="0" fontId="6" fillId="8" borderId="83"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xf numFmtId="0" fontId="4" fillId="0" borderId="96" xfId="0" applyFont="1" applyFill="1" applyBorder="1" applyAlignment="1">
      <alignment horizontal="left" wrapText="1"/>
    </xf>
    <xf numFmtId="0" fontId="24" fillId="0" borderId="0" xfId="0" applyFont="1" applyFill="1" applyBorder="1"/>
    <xf numFmtId="0" fontId="6" fillId="0" borderId="109" xfId="0" applyFont="1" applyFill="1" applyBorder="1" applyAlignment="1">
      <alignment horizontal="center" vertical="center"/>
    </xf>
    <xf numFmtId="164" fontId="6" fillId="9" borderId="58" xfId="0" applyNumberFormat="1" applyFont="1" applyFill="1" applyBorder="1"/>
    <xf numFmtId="164" fontId="6" fillId="9" borderId="59" xfId="0" applyNumberFormat="1" applyFont="1" applyFill="1" applyBorder="1"/>
    <xf numFmtId="164" fontId="6" fillId="9" borderId="95" xfId="0" applyNumberFormat="1" applyFont="1" applyFill="1" applyBorder="1"/>
    <xf numFmtId="0" fontId="6" fillId="8" borderId="82" xfId="0" applyFont="1" applyFill="1" applyBorder="1" applyAlignment="1">
      <alignment horizontal="center" vertical="center" wrapText="1"/>
    </xf>
    <xf numFmtId="0" fontId="26" fillId="0" borderId="124" xfId="0" applyFont="1" applyBorder="1" applyAlignment="1">
      <alignment horizontal="center" textRotation="90"/>
    </xf>
    <xf numFmtId="0" fontId="24" fillId="0" borderId="0" xfId="0" applyFont="1" applyBorder="1" applyAlignment="1">
      <alignment vertical="center" textRotation="90"/>
    </xf>
    <xf numFmtId="0" fontId="24" fillId="0" borderId="0" xfId="0" applyFont="1" applyFill="1" applyBorder="1" applyAlignment="1" applyProtection="1">
      <alignment vertical="center" textRotation="90"/>
      <protection locked="0"/>
    </xf>
    <xf numFmtId="1" fontId="6" fillId="0" borderId="0" xfId="0" applyNumberFormat="1" applyFont="1" applyFill="1" applyBorder="1" applyAlignment="1" applyProtection="1">
      <alignment vertical="center"/>
      <protection locked="0"/>
    </xf>
    <xf numFmtId="0" fontId="24" fillId="0" borderId="0" xfId="0" applyFont="1" applyBorder="1" applyAlignment="1">
      <alignment textRotation="90"/>
    </xf>
    <xf numFmtId="0" fontId="24" fillId="0" borderId="0" xfId="0" applyFont="1"/>
    <xf numFmtId="0" fontId="24" fillId="0" borderId="0" xfId="0" applyFont="1" applyProtection="1">
      <protection locked="0"/>
    </xf>
    <xf numFmtId="0" fontId="24" fillId="0" borderId="0" xfId="0" applyFont="1" applyFill="1" applyBorder="1" applyProtection="1">
      <protection locked="0"/>
    </xf>
    <xf numFmtId="0" fontId="6" fillId="0" borderId="99" xfId="0" applyFont="1" applyFill="1" applyBorder="1" applyAlignment="1">
      <alignment horizontal="right" vertical="center" wrapText="1"/>
    </xf>
    <xf numFmtId="164" fontId="4" fillId="9" borderId="114" xfId="0" applyNumberFormat="1" applyFont="1" applyFill="1" applyBorder="1"/>
    <xf numFmtId="0" fontId="6" fillId="8" borderId="99" xfId="0" applyFont="1" applyFill="1" applyBorder="1" applyAlignment="1">
      <alignment horizontal="center" vertical="center" wrapText="1"/>
    </xf>
    <xf numFmtId="0" fontId="6" fillId="8" borderId="99" xfId="0" applyFont="1" applyFill="1" applyBorder="1" applyAlignment="1">
      <alignment horizontal="center" vertical="center"/>
    </xf>
    <xf numFmtId="0" fontId="24" fillId="0" borderId="0" xfId="0" applyFont="1" applyFill="1" applyBorder="1" applyAlignment="1">
      <alignment vertical="center" textRotation="90"/>
    </xf>
    <xf numFmtId="0" fontId="24" fillId="0" borderId="0" xfId="0" applyFont="1" applyFill="1" applyBorder="1" applyAlignment="1">
      <alignment textRotation="90"/>
    </xf>
    <xf numFmtId="0" fontId="24" fillId="0" borderId="0" xfId="0" applyFont="1" applyFill="1" applyProtection="1">
      <protection locked="0"/>
    </xf>
    <xf numFmtId="0" fontId="23" fillId="0" borderId="106" xfId="0" applyFont="1" applyFill="1" applyBorder="1" applyAlignment="1" applyProtection="1">
      <alignment vertical="center" wrapText="1"/>
      <protection locked="0"/>
    </xf>
    <xf numFmtId="0" fontId="23" fillId="0" borderId="65" xfId="0" applyFont="1" applyFill="1" applyBorder="1" applyAlignment="1" applyProtection="1">
      <alignment vertical="center" wrapText="1"/>
      <protection locked="0"/>
    </xf>
    <xf numFmtId="0" fontId="23" fillId="0" borderId="64" xfId="0" applyFont="1" applyFill="1" applyBorder="1" applyAlignment="1" applyProtection="1">
      <alignment vertical="center" wrapText="1"/>
      <protection locked="0"/>
    </xf>
    <xf numFmtId="0" fontId="23" fillId="0" borderId="66" xfId="0" applyFont="1" applyFill="1" applyBorder="1" applyAlignment="1" applyProtection="1">
      <alignment vertical="center" wrapText="1"/>
      <protection locked="0"/>
    </xf>
    <xf numFmtId="0" fontId="26" fillId="0" borderId="124" xfId="0" applyFont="1" applyFill="1" applyBorder="1" applyAlignment="1">
      <alignment horizontal="center" textRotation="90"/>
    </xf>
    <xf numFmtId="0" fontId="23" fillId="0" borderId="76" xfId="0" applyFont="1" applyFill="1" applyBorder="1" applyAlignment="1" applyProtection="1">
      <alignment vertical="center" wrapText="1"/>
      <protection locked="0"/>
    </xf>
    <xf numFmtId="0" fontId="25" fillId="0" borderId="128" xfId="0" applyFont="1" applyFill="1" applyBorder="1" applyAlignment="1">
      <alignment vertical="center"/>
    </xf>
    <xf numFmtId="1" fontId="6" fillId="9" borderId="58" xfId="0" applyNumberFormat="1" applyFont="1" applyFill="1" applyBorder="1" applyAlignment="1">
      <alignment vertical="center" wrapText="1"/>
    </xf>
    <xf numFmtId="1" fontId="6" fillId="9" borderId="59" xfId="0" applyNumberFormat="1" applyFont="1" applyFill="1" applyBorder="1" applyAlignment="1">
      <alignment vertical="center" wrapText="1"/>
    </xf>
    <xf numFmtId="1" fontId="6" fillId="9" borderId="90" xfId="0" applyNumberFormat="1" applyFont="1" applyFill="1" applyBorder="1" applyAlignment="1">
      <alignment vertical="center" wrapText="1"/>
    </xf>
    <xf numFmtId="1" fontId="6" fillId="9" borderId="71" xfId="0" applyNumberFormat="1" applyFont="1" applyFill="1" applyBorder="1" applyAlignment="1">
      <alignment vertical="center" wrapText="1"/>
    </xf>
    <xf numFmtId="1" fontId="6" fillId="9" borderId="60" xfId="0" applyNumberFormat="1" applyFont="1" applyFill="1" applyBorder="1" applyAlignment="1">
      <alignment vertical="center" wrapText="1"/>
    </xf>
    <xf numFmtId="1" fontId="6" fillId="9" borderId="61" xfId="0" applyNumberFormat="1" applyFont="1" applyFill="1" applyBorder="1" applyAlignment="1">
      <alignment vertical="center" wrapText="1"/>
    </xf>
    <xf numFmtId="164" fontId="6" fillId="9" borderId="124" xfId="0" applyNumberFormat="1" applyFont="1" applyFill="1" applyBorder="1" applyAlignment="1">
      <alignment horizontal="center" vertical="center"/>
    </xf>
    <xf numFmtId="164" fontId="6" fillId="9" borderId="125" xfId="0" applyNumberFormat="1" applyFont="1" applyFill="1" applyBorder="1" applyAlignment="1">
      <alignment horizontal="center" vertical="center"/>
    </xf>
    <xf numFmtId="164" fontId="6" fillId="9" borderId="129" xfId="0" applyNumberFormat="1" applyFont="1" applyFill="1" applyBorder="1" applyAlignment="1">
      <alignment horizontal="center" vertical="center"/>
    </xf>
    <xf numFmtId="164" fontId="6" fillId="9" borderId="130" xfId="0" applyNumberFormat="1" applyFont="1" applyFill="1" applyBorder="1" applyAlignment="1">
      <alignment horizontal="center" vertical="center"/>
    </xf>
    <xf numFmtId="0" fontId="23" fillId="0" borderId="102" xfId="0" applyFont="1" applyFill="1" applyBorder="1" applyAlignment="1" applyProtection="1">
      <alignment horizontal="left" vertical="center" wrapText="1"/>
      <protection locked="0"/>
    </xf>
    <xf numFmtId="0" fontId="23" fillId="0" borderId="103" xfId="0" applyFont="1" applyFill="1" applyBorder="1" applyAlignment="1" applyProtection="1">
      <alignment horizontal="left" vertical="center" wrapText="1"/>
      <protection locked="0"/>
    </xf>
    <xf numFmtId="0" fontId="23" fillId="0" borderId="104" xfId="0" applyFont="1" applyFill="1" applyBorder="1" applyAlignment="1" applyProtection="1">
      <alignment horizontal="left" vertical="center" wrapText="1"/>
      <protection locked="0"/>
    </xf>
    <xf numFmtId="0" fontId="25" fillId="0" borderId="128" xfId="0" applyFont="1" applyFill="1" applyBorder="1" applyAlignment="1">
      <alignment horizontal="left" vertical="center"/>
    </xf>
    <xf numFmtId="0" fontId="4" fillId="0" borderId="96" xfId="0" applyFont="1" applyFill="1" applyBorder="1" applyAlignment="1">
      <alignment horizontal="left" vertical="center" wrapText="1"/>
    </xf>
    <xf numFmtId="164" fontId="4" fillId="9" borderId="114" xfId="0" applyNumberFormat="1" applyFont="1" applyFill="1" applyBorder="1" applyAlignment="1">
      <alignment vertical="center"/>
    </xf>
    <xf numFmtId="0" fontId="4" fillId="8" borderId="48" xfId="0" applyFont="1" applyFill="1" applyBorder="1" applyAlignment="1">
      <alignment vertical="center"/>
    </xf>
    <xf numFmtId="1" fontId="4" fillId="9" borderId="131" xfId="0" applyNumberFormat="1" applyFont="1" applyFill="1" applyBorder="1" applyAlignment="1">
      <alignment horizontal="right" vertical="center"/>
    </xf>
    <xf numFmtId="1" fontId="4" fillId="9" borderId="132" xfId="0" applyNumberFormat="1" applyFont="1" applyFill="1" applyBorder="1" applyAlignment="1">
      <alignment horizontal="right" vertical="center"/>
    </xf>
    <xf numFmtId="1" fontId="4" fillId="9" borderId="133" xfId="0" applyNumberFormat="1" applyFont="1" applyFill="1" applyBorder="1" applyAlignment="1">
      <alignment horizontal="right" vertical="center"/>
    </xf>
    <xf numFmtId="0" fontId="6" fillId="0" borderId="82" xfId="0" applyFont="1" applyFill="1" applyBorder="1" applyAlignment="1">
      <alignment horizontal="center" vertical="center" wrapText="1"/>
    </xf>
    <xf numFmtId="0" fontId="6" fillId="0" borderId="108" xfId="0" applyFont="1" applyFill="1" applyBorder="1" applyAlignment="1">
      <alignment horizontal="center" vertical="center" wrapText="1"/>
    </xf>
    <xf numFmtId="0" fontId="6" fillId="0" borderId="83" xfId="0" applyFont="1" applyFill="1" applyBorder="1" applyAlignment="1">
      <alignment horizontal="center" vertical="center"/>
    </xf>
    <xf numFmtId="0" fontId="1" fillId="3" borderId="0" xfId="0" applyFont="1" applyFill="1" applyBorder="1" applyAlignment="1">
      <alignment horizontal="left"/>
    </xf>
    <xf numFmtId="0" fontId="0" fillId="3" borderId="0" xfId="0" applyFill="1" applyBorder="1" applyAlignment="1"/>
    <xf numFmtId="0" fontId="1" fillId="3" borderId="0" xfId="0" applyFont="1" applyFill="1" applyBorder="1" applyAlignment="1">
      <alignment vertical="center"/>
    </xf>
    <xf numFmtId="0" fontId="1" fillId="3" borderId="0" xfId="0" applyFont="1" applyFill="1" applyBorder="1" applyAlignment="1">
      <alignment vertical="center" wrapText="1"/>
    </xf>
    <xf numFmtId="1" fontId="6" fillId="3" borderId="16" xfId="0" applyNumberFormat="1" applyFont="1" applyFill="1" applyBorder="1" applyAlignment="1" applyProtection="1">
      <alignment horizontal="left"/>
    </xf>
    <xf numFmtId="0" fontId="6" fillId="3" borderId="16" xfId="0" applyFont="1" applyFill="1" applyBorder="1" applyAlignment="1" applyProtection="1">
      <alignment horizontal="left"/>
    </xf>
    <xf numFmtId="0" fontId="1" fillId="3" borderId="0" xfId="0" applyFont="1" applyFill="1" applyBorder="1" applyAlignment="1">
      <alignment horizontal="center" wrapText="1"/>
    </xf>
    <xf numFmtId="0" fontId="1" fillId="3" borderId="0" xfId="0" applyFont="1" applyFill="1" applyBorder="1" applyAlignment="1">
      <alignment horizontal="center" vertical="center" wrapText="1"/>
    </xf>
    <xf numFmtId="0" fontId="0" fillId="2" borderId="0" xfId="0" applyFill="1"/>
    <xf numFmtId="0" fontId="0" fillId="3" borderId="0" xfId="0" applyFill="1"/>
    <xf numFmtId="0" fontId="5" fillId="3" borderId="0" xfId="0" applyFont="1" applyFill="1" applyBorder="1" applyAlignment="1">
      <alignment horizontal="left" vertical="top"/>
    </xf>
    <xf numFmtId="0" fontId="0" fillId="8" borderId="0" xfId="0" applyFill="1"/>
    <xf numFmtId="0" fontId="1" fillId="8" borderId="0" xfId="0" applyFont="1" applyFill="1"/>
    <xf numFmtId="0" fontId="1" fillId="8" borderId="0" xfId="0" applyFont="1" applyFill="1" applyBorder="1"/>
    <xf numFmtId="0" fontId="0" fillId="8" borderId="0" xfId="0" applyFill="1" applyBorder="1"/>
    <xf numFmtId="0" fontId="27" fillId="3" borderId="0" xfId="0" applyFont="1" applyFill="1" applyBorder="1"/>
    <xf numFmtId="1" fontId="4" fillId="4" borderId="14" xfId="0" applyNumberFormat="1" applyFont="1" applyFill="1" applyBorder="1" applyAlignment="1" applyProtection="1">
      <alignment horizontal="left"/>
    </xf>
    <xf numFmtId="0" fontId="5" fillId="4" borderId="14" xfId="0" applyFont="1" applyFill="1" applyBorder="1" applyAlignment="1">
      <alignment horizontal="left"/>
    </xf>
    <xf numFmtId="0" fontId="6" fillId="8" borderId="99" xfId="0" applyFont="1" applyFill="1" applyBorder="1" applyAlignment="1">
      <alignment horizontal="left" wrapText="1"/>
    </xf>
    <xf numFmtId="0" fontId="6" fillId="8" borderId="134" xfId="0" applyFont="1" applyFill="1" applyBorder="1" applyAlignment="1">
      <alignment wrapText="1"/>
    </xf>
    <xf numFmtId="0" fontId="6" fillId="8" borderId="99" xfId="0" applyFont="1" applyFill="1" applyBorder="1" applyAlignment="1">
      <alignment horizontal="right" vertical="center"/>
    </xf>
    <xf numFmtId="0" fontId="6" fillId="8" borderId="99" xfId="0" applyFont="1" applyFill="1" applyBorder="1" applyAlignment="1">
      <alignment wrapText="1"/>
    </xf>
    <xf numFmtId="0" fontId="4" fillId="8" borderId="96" xfId="0" applyFont="1" applyFill="1" applyBorder="1" applyAlignment="1">
      <alignment horizontal="left" wrapText="1"/>
    </xf>
    <xf numFmtId="0" fontId="6" fillId="8" borderId="48" xfId="0" applyFont="1" applyFill="1" applyBorder="1" applyAlignment="1">
      <alignment horizontal="right" wrapText="1"/>
    </xf>
    <xf numFmtId="0" fontId="23" fillId="0" borderId="93" xfId="0" applyFont="1" applyFill="1" applyBorder="1" applyAlignment="1" applyProtection="1">
      <alignment vertical="center" wrapText="1"/>
      <protection locked="0"/>
    </xf>
    <xf numFmtId="0" fontId="0" fillId="2" borderId="0" xfId="0" applyFill="1" applyAlignment="1">
      <alignment vertical="center"/>
    </xf>
    <xf numFmtId="0" fontId="13" fillId="5" borderId="0" xfId="0" applyFont="1" applyFill="1" applyAlignment="1">
      <alignment horizontal="left"/>
    </xf>
    <xf numFmtId="164" fontId="32" fillId="0" borderId="55" xfId="0" applyNumberFormat="1" applyFont="1" applyFill="1" applyBorder="1" applyAlignment="1" applyProtection="1">
      <alignment horizontal="center" vertical="center" wrapText="1"/>
      <protection locked="0"/>
    </xf>
    <xf numFmtId="1" fontId="32" fillId="8" borderId="51" xfId="0" applyNumberFormat="1" applyFont="1" applyFill="1" applyBorder="1" applyAlignment="1">
      <alignment horizontal="center" vertical="center"/>
    </xf>
    <xf numFmtId="164" fontId="32" fillId="0" borderId="56" xfId="0" applyNumberFormat="1" applyFont="1" applyFill="1" applyBorder="1" applyAlignment="1" applyProtection="1">
      <alignment horizontal="center" vertical="center" wrapText="1"/>
      <protection locked="0"/>
    </xf>
    <xf numFmtId="1" fontId="32" fillId="8" borderId="52" xfId="0" applyNumberFormat="1" applyFont="1" applyFill="1" applyBorder="1" applyAlignment="1">
      <alignment horizontal="center" vertical="center"/>
    </xf>
    <xf numFmtId="1" fontId="32" fillId="8" borderId="53" xfId="0" applyNumberFormat="1" applyFont="1" applyFill="1" applyBorder="1" applyAlignment="1">
      <alignment horizontal="center" vertical="center"/>
    </xf>
    <xf numFmtId="164" fontId="32" fillId="0" borderId="62" xfId="0" applyNumberFormat="1" applyFont="1" applyBorder="1" applyAlignment="1" applyProtection="1">
      <alignment horizontal="center" vertical="center"/>
      <protection locked="0"/>
    </xf>
    <xf numFmtId="1" fontId="32" fillId="8" borderId="63" xfId="0" applyNumberFormat="1" applyFont="1" applyFill="1" applyBorder="1" applyAlignment="1">
      <alignment horizontal="center" vertical="center"/>
    </xf>
    <xf numFmtId="1" fontId="32" fillId="8" borderId="64" xfId="0" applyNumberFormat="1" applyFont="1" applyFill="1" applyBorder="1" applyAlignment="1">
      <alignment horizontal="center" vertical="center"/>
    </xf>
    <xf numFmtId="164" fontId="32" fillId="0" borderId="56" xfId="0" applyNumberFormat="1" applyFont="1" applyBorder="1" applyAlignment="1" applyProtection="1">
      <alignment horizontal="center" vertical="center"/>
      <protection locked="0"/>
    </xf>
    <xf numFmtId="1" fontId="32" fillId="8" borderId="65" xfId="0" applyNumberFormat="1" applyFont="1" applyFill="1" applyBorder="1" applyAlignment="1">
      <alignment horizontal="center" vertical="center"/>
    </xf>
    <xf numFmtId="164" fontId="32" fillId="0" borderId="57" xfId="0" applyNumberFormat="1" applyFont="1" applyBorder="1" applyAlignment="1" applyProtection="1">
      <alignment horizontal="center" vertical="center"/>
      <protection locked="0"/>
    </xf>
    <xf numFmtId="1" fontId="32" fillId="8" borderId="66" xfId="0" applyNumberFormat="1" applyFont="1" applyFill="1" applyBorder="1" applyAlignment="1">
      <alignment horizontal="center" vertical="center"/>
    </xf>
    <xf numFmtId="164" fontId="32" fillId="0" borderId="72" xfId="0" applyNumberFormat="1" applyFont="1" applyBorder="1" applyAlignment="1" applyProtection="1">
      <alignment horizontal="center" vertical="center"/>
      <protection locked="0"/>
    </xf>
    <xf numFmtId="1" fontId="32" fillId="8" borderId="73" xfId="0" applyNumberFormat="1" applyFont="1" applyFill="1" applyBorder="1" applyAlignment="1">
      <alignment horizontal="center" vertical="center"/>
    </xf>
    <xf numFmtId="1" fontId="32" fillId="8" borderId="76" xfId="0" applyNumberFormat="1" applyFont="1" applyFill="1" applyBorder="1" applyAlignment="1">
      <alignment horizontal="center" vertical="center"/>
    </xf>
    <xf numFmtId="164" fontId="32" fillId="0" borderId="105" xfId="0" applyNumberFormat="1" applyFont="1" applyFill="1" applyBorder="1" applyAlignment="1" applyProtection="1">
      <alignment horizontal="center" vertical="center" wrapText="1"/>
      <protection locked="0"/>
    </xf>
    <xf numFmtId="1" fontId="32" fillId="8" borderId="106" xfId="0" applyNumberFormat="1" applyFont="1" applyFill="1" applyBorder="1" applyAlignment="1">
      <alignment horizontal="center" vertical="center"/>
    </xf>
    <xf numFmtId="164" fontId="32" fillId="0" borderId="68" xfId="0" applyNumberFormat="1" applyFont="1" applyFill="1" applyBorder="1" applyAlignment="1" applyProtection="1">
      <alignment horizontal="center" vertical="center" wrapText="1"/>
      <protection locked="0"/>
    </xf>
    <xf numFmtId="164" fontId="32" fillId="0" borderId="56" xfId="0" applyNumberFormat="1" applyFont="1" applyFill="1" applyBorder="1" applyAlignment="1" applyProtection="1">
      <alignment horizontal="center" vertical="center"/>
      <protection locked="0"/>
    </xf>
    <xf numFmtId="164" fontId="32" fillId="0" borderId="68" xfId="0" applyNumberFormat="1" applyFont="1" applyFill="1" applyBorder="1" applyAlignment="1" applyProtection="1">
      <alignment horizontal="center" vertical="center"/>
      <protection locked="0"/>
    </xf>
    <xf numFmtId="164" fontId="32" fillId="0" borderId="84" xfId="0" applyNumberFormat="1" applyFont="1" applyFill="1" applyBorder="1" applyAlignment="1" applyProtection="1">
      <alignment horizontal="center" vertical="center" wrapText="1"/>
      <protection locked="0"/>
    </xf>
    <xf numFmtId="1" fontId="32" fillId="8" borderId="85" xfId="0" applyNumberFormat="1" applyFont="1" applyFill="1" applyBorder="1" applyAlignment="1">
      <alignment horizontal="center" vertical="center"/>
    </xf>
    <xf numFmtId="164" fontId="32" fillId="0" borderId="88" xfId="0" applyNumberFormat="1" applyFont="1" applyFill="1" applyBorder="1" applyAlignment="1" applyProtection="1">
      <alignment horizontal="center" vertical="center" wrapText="1"/>
      <protection locked="0"/>
    </xf>
    <xf numFmtId="1" fontId="32" fillId="8" borderId="93" xfId="0" applyNumberFormat="1" applyFont="1" applyFill="1" applyBorder="1" applyAlignment="1">
      <alignment horizontal="center" vertical="center"/>
    </xf>
    <xf numFmtId="164" fontId="32" fillId="0" borderId="84" xfId="0" applyNumberFormat="1" applyFont="1" applyFill="1" applyBorder="1" applyAlignment="1" applyProtection="1">
      <alignment horizontal="center" vertical="center"/>
      <protection locked="0"/>
    </xf>
    <xf numFmtId="164" fontId="32" fillId="0" borderId="88" xfId="0" applyNumberFormat="1" applyFont="1" applyFill="1" applyBorder="1" applyAlignment="1" applyProtection="1">
      <alignment horizontal="center" vertical="center"/>
      <protection locked="0"/>
    </xf>
    <xf numFmtId="164" fontId="32" fillId="0" borderId="110" xfId="0" applyNumberFormat="1" applyFont="1" applyFill="1" applyBorder="1" applyAlignment="1" applyProtection="1">
      <alignment horizontal="center" vertical="center"/>
      <protection locked="0"/>
    </xf>
    <xf numFmtId="1" fontId="32" fillId="8" borderId="111" xfId="0" applyNumberFormat="1" applyFont="1" applyFill="1" applyBorder="1" applyAlignment="1">
      <alignment horizontal="center" vertical="center"/>
    </xf>
    <xf numFmtId="164" fontId="32" fillId="0" borderId="112" xfId="0" applyNumberFormat="1" applyFont="1" applyFill="1" applyBorder="1" applyAlignment="1" applyProtection="1">
      <alignment horizontal="center" vertical="center"/>
      <protection locked="0"/>
    </xf>
    <xf numFmtId="1" fontId="32" fillId="8" borderId="113" xfId="0" applyNumberFormat="1" applyFont="1" applyFill="1" applyBorder="1" applyAlignment="1">
      <alignment horizontal="center" vertical="center"/>
    </xf>
    <xf numFmtId="164" fontId="32" fillId="0" borderId="62" xfId="0" applyNumberFormat="1" applyFont="1" applyFill="1" applyBorder="1" applyAlignment="1" applyProtection="1">
      <alignment horizontal="center" vertical="center"/>
      <protection locked="0"/>
    </xf>
    <xf numFmtId="164" fontId="32" fillId="0" borderId="67" xfId="0" applyNumberFormat="1" applyFont="1" applyFill="1" applyBorder="1" applyAlignment="1" applyProtection="1">
      <alignment horizontal="center" vertical="center"/>
      <protection locked="0"/>
    </xf>
    <xf numFmtId="164" fontId="32" fillId="0" borderId="57" xfId="0" applyNumberFormat="1" applyFont="1" applyFill="1" applyBorder="1" applyAlignment="1" applyProtection="1">
      <alignment horizontal="center" vertical="center"/>
      <protection locked="0"/>
    </xf>
    <xf numFmtId="164" fontId="32" fillId="0" borderId="69" xfId="0" applyNumberFormat="1" applyFont="1" applyFill="1" applyBorder="1" applyAlignment="1" applyProtection="1">
      <alignment horizontal="center" vertical="center"/>
      <protection locked="0"/>
    </xf>
    <xf numFmtId="164" fontId="32" fillId="0" borderId="115" xfId="0" applyNumberFormat="1" applyFont="1" applyFill="1" applyBorder="1" applyAlignment="1" applyProtection="1">
      <alignment horizontal="center" vertical="center"/>
      <protection locked="0"/>
    </xf>
    <xf numFmtId="1" fontId="32" fillId="8" borderId="116" xfId="0" applyNumberFormat="1" applyFont="1" applyFill="1" applyBorder="1" applyAlignment="1">
      <alignment horizontal="center" vertical="center"/>
    </xf>
    <xf numFmtId="164" fontId="32" fillId="0" borderId="117" xfId="0" applyNumberFormat="1" applyFont="1" applyFill="1" applyBorder="1" applyAlignment="1" applyProtection="1">
      <alignment horizontal="center" vertical="center"/>
      <protection locked="0"/>
    </xf>
    <xf numFmtId="1" fontId="32" fillId="8" borderId="118" xfId="0" applyNumberFormat="1" applyFont="1" applyFill="1" applyBorder="1" applyAlignment="1">
      <alignment horizontal="center" vertical="center"/>
    </xf>
    <xf numFmtId="164" fontId="32" fillId="0" borderId="72" xfId="0" applyNumberFormat="1" applyFont="1" applyFill="1" applyBorder="1" applyAlignment="1" applyProtection="1">
      <alignment horizontal="center" vertical="center"/>
      <protection locked="0"/>
    </xf>
    <xf numFmtId="164" fontId="32" fillId="0" borderId="77" xfId="0" applyNumberFormat="1" applyFont="1" applyFill="1" applyBorder="1" applyAlignment="1" applyProtection="1">
      <alignment horizontal="center" vertical="center"/>
      <protection locked="0"/>
    </xf>
    <xf numFmtId="0" fontId="25" fillId="0" borderId="76" xfId="0" applyFont="1" applyFill="1" applyBorder="1" applyAlignment="1">
      <alignment vertical="center"/>
    </xf>
    <xf numFmtId="164" fontId="32" fillId="0" borderId="68" xfId="0" applyNumberFormat="1" applyFont="1" applyFill="1" applyBorder="1" applyAlignment="1" applyProtection="1">
      <alignment horizontal="center" vertical="center"/>
      <protection locked="0"/>
    </xf>
    <xf numFmtId="164" fontId="32" fillId="0" borderId="56" xfId="0" applyNumberFormat="1" applyFont="1" applyBorder="1" applyAlignment="1" applyProtection="1">
      <alignment horizontal="center" vertical="center"/>
      <protection locked="0"/>
    </xf>
    <xf numFmtId="164" fontId="32" fillId="0" borderId="56" xfId="0" quotePrefix="1" applyNumberFormat="1" applyFont="1" applyFill="1" applyBorder="1" applyAlignment="1" applyProtection="1">
      <alignment horizontal="center" vertical="center" wrapText="1"/>
      <protection locked="0"/>
    </xf>
    <xf numFmtId="164" fontId="32" fillId="0" borderId="56" xfId="0" applyNumberFormat="1" applyFont="1" applyBorder="1" applyAlignment="1" applyProtection="1">
      <alignment horizontal="center" vertical="center"/>
      <protection locked="0"/>
    </xf>
    <xf numFmtId="164" fontId="32" fillId="0" borderId="56" xfId="0" applyNumberFormat="1" applyFont="1" applyFill="1" applyBorder="1" applyAlignment="1" applyProtection="1">
      <alignment horizontal="center" vertical="center"/>
      <protection locked="0"/>
    </xf>
    <xf numFmtId="164" fontId="32" fillId="0" borderId="68" xfId="0" applyNumberFormat="1" applyFont="1" applyFill="1" applyBorder="1" applyAlignment="1" applyProtection="1">
      <alignment horizontal="center" vertical="center"/>
      <protection locked="0"/>
    </xf>
    <xf numFmtId="0" fontId="4" fillId="8" borderId="49" xfId="0" applyFont="1" applyFill="1" applyBorder="1" applyAlignment="1">
      <alignment horizontal="center" vertical="center"/>
    </xf>
    <xf numFmtId="0" fontId="33" fillId="0" borderId="0" xfId="0" applyFont="1" applyAlignment="1">
      <alignment vertical="center"/>
    </xf>
    <xf numFmtId="0" fontId="23" fillId="0" borderId="52" xfId="0" applyFont="1" applyBorder="1" applyAlignment="1" applyProtection="1">
      <alignment horizontal="left" vertical="center" wrapText="1" indent="2"/>
      <protection locked="0"/>
    </xf>
    <xf numFmtId="0" fontId="25" fillId="0" borderId="137" xfId="0" applyFont="1" applyBorder="1" applyAlignment="1">
      <alignment vertical="center"/>
    </xf>
    <xf numFmtId="164" fontId="32" fillId="0" borderId="138" xfId="0" applyNumberFormat="1" applyFont="1" applyBorder="1" applyAlignment="1" applyProtection="1">
      <alignment horizontal="center" vertical="center"/>
      <protection locked="0"/>
    </xf>
    <xf numFmtId="1" fontId="32" fillId="8" borderId="136" xfId="0" applyNumberFormat="1" applyFont="1" applyFill="1" applyBorder="1" applyAlignment="1">
      <alignment horizontal="center" vertical="center"/>
    </xf>
    <xf numFmtId="164" fontId="32" fillId="0" borderId="139" xfId="0" applyNumberFormat="1" applyFont="1" applyBorder="1" applyAlignment="1" applyProtection="1">
      <alignment horizontal="center" vertical="center"/>
      <protection locked="0"/>
    </xf>
    <xf numFmtId="1" fontId="32" fillId="8" borderId="137" xfId="0" applyNumberFormat="1" applyFont="1" applyFill="1" applyBorder="1" applyAlignment="1">
      <alignment horizontal="center" vertical="center"/>
    </xf>
    <xf numFmtId="0" fontId="6" fillId="8" borderId="89" xfId="0" applyFont="1" applyFill="1" applyBorder="1" applyAlignment="1">
      <alignment vertical="center"/>
    </xf>
    <xf numFmtId="0" fontId="6" fillId="8" borderId="59" xfId="0" applyFont="1" applyFill="1" applyBorder="1" applyAlignment="1">
      <alignment vertical="center"/>
    </xf>
    <xf numFmtId="0" fontId="6" fillId="8" borderId="95" xfId="0" applyFont="1" applyFill="1" applyBorder="1" applyAlignment="1">
      <alignment vertical="center"/>
    </xf>
    <xf numFmtId="0" fontId="6" fillId="0" borderId="89" xfId="0" applyFont="1" applyFill="1" applyBorder="1" applyAlignment="1">
      <alignment vertical="center"/>
    </xf>
    <xf numFmtId="0" fontId="6" fillId="0" borderId="59" xfId="0" applyFont="1" applyFill="1" applyBorder="1" applyAlignment="1">
      <alignment vertical="center"/>
    </xf>
    <xf numFmtId="0" fontId="6" fillId="0" borderId="95" xfId="0" applyFont="1" applyFill="1" applyBorder="1" applyAlignment="1">
      <alignment vertical="center"/>
    </xf>
    <xf numFmtId="164" fontId="4" fillId="9" borderId="48" xfId="0" applyNumberFormat="1" applyFont="1" applyFill="1" applyBorder="1" applyAlignment="1">
      <alignment horizontal="left"/>
    </xf>
    <xf numFmtId="0" fontId="4" fillId="8" borderId="48" xfId="0" applyFont="1" applyFill="1" applyBorder="1" applyAlignment="1">
      <alignment horizontal="center" vertical="center" wrapText="1"/>
    </xf>
    <xf numFmtId="0" fontId="34" fillId="0" borderId="0" xfId="0" applyFont="1" applyBorder="1" applyAlignment="1">
      <alignment horizontal="center" vertical="center"/>
    </xf>
    <xf numFmtId="0" fontId="34" fillId="0" borderId="0" xfId="0" applyFont="1" applyFill="1" applyBorder="1" applyAlignment="1" applyProtection="1">
      <alignment horizontal="center"/>
      <protection locked="0"/>
    </xf>
    <xf numFmtId="0" fontId="33" fillId="0" borderId="0" xfId="0" applyFont="1" applyAlignment="1" applyProtection="1">
      <alignment horizontal="center"/>
      <protection locked="0"/>
    </xf>
    <xf numFmtId="0" fontId="33" fillId="0" borderId="0" xfId="0" applyFont="1" applyAlignment="1">
      <alignment horizontal="center"/>
    </xf>
    <xf numFmtId="0" fontId="34" fillId="0" borderId="0" xfId="0" applyFont="1" applyAlignment="1">
      <alignment horizontal="center"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0" xfId="0" applyFont="1" applyAlignment="1">
      <alignment horizontal="center" vertical="center"/>
    </xf>
    <xf numFmtId="1" fontId="4" fillId="9" borderId="58" xfId="0" applyNumberFormat="1" applyFont="1" applyFill="1" applyBorder="1" applyAlignment="1">
      <alignment horizontal="center" vertical="center" wrapText="1"/>
    </xf>
    <xf numFmtId="1" fontId="4" fillId="9" borderId="59" xfId="0" applyNumberFormat="1" applyFont="1" applyFill="1" applyBorder="1" applyAlignment="1">
      <alignment horizontal="center" vertical="center" wrapText="1"/>
    </xf>
    <xf numFmtId="1" fontId="4" fillId="9" borderId="140" xfId="0" applyNumberFormat="1" applyFont="1" applyFill="1" applyBorder="1" applyAlignment="1">
      <alignment horizontal="center" vertical="center" wrapText="1"/>
    </xf>
    <xf numFmtId="1" fontId="4" fillId="9" borderId="71" xfId="0" applyNumberFormat="1" applyFont="1" applyFill="1" applyBorder="1" applyAlignment="1">
      <alignment horizontal="center" vertical="center" wrapText="1"/>
    </xf>
    <xf numFmtId="1" fontId="4" fillId="9" borderId="60" xfId="0" applyNumberFormat="1" applyFont="1" applyFill="1" applyBorder="1" applyAlignment="1">
      <alignment horizontal="center" vertical="center" wrapText="1"/>
    </xf>
    <xf numFmtId="1" fontId="4" fillId="9" borderId="61" xfId="0" applyNumberFormat="1" applyFont="1" applyFill="1" applyBorder="1" applyAlignment="1">
      <alignment horizontal="center" vertical="center" wrapText="1"/>
    </xf>
    <xf numFmtId="164" fontId="4" fillId="9" borderId="74" xfId="0" applyNumberFormat="1" applyFont="1" applyFill="1" applyBorder="1" applyAlignment="1">
      <alignment horizontal="center" vertical="center"/>
    </xf>
    <xf numFmtId="164" fontId="4" fillId="9" borderId="89" xfId="0" applyNumberFormat="1" applyFont="1" applyFill="1" applyBorder="1" applyAlignment="1">
      <alignment horizontal="center" vertical="center"/>
    </xf>
    <xf numFmtId="164" fontId="4" fillId="9" borderId="59" xfId="0" applyNumberFormat="1" applyFont="1" applyFill="1" applyBorder="1" applyAlignment="1">
      <alignment horizontal="center" vertical="center"/>
    </xf>
    <xf numFmtId="164" fontId="4" fillId="9" borderId="48" xfId="0" applyNumberFormat="1" applyFont="1" applyFill="1" applyBorder="1" applyAlignment="1">
      <alignment horizontal="center" vertical="center"/>
    </xf>
    <xf numFmtId="1" fontId="4" fillId="9" borderId="131" xfId="0" applyNumberFormat="1" applyFont="1" applyFill="1" applyBorder="1" applyAlignment="1">
      <alignment horizontal="center" vertical="center"/>
    </xf>
    <xf numFmtId="1" fontId="4" fillId="9" borderId="132" xfId="0" applyNumberFormat="1" applyFont="1" applyFill="1" applyBorder="1" applyAlignment="1">
      <alignment horizontal="center" vertical="center"/>
    </xf>
    <xf numFmtId="1" fontId="4" fillId="9" borderId="133" xfId="0" applyNumberFormat="1" applyFont="1" applyFill="1" applyBorder="1" applyAlignment="1">
      <alignment horizontal="center" vertical="center"/>
    </xf>
    <xf numFmtId="0" fontId="33" fillId="0" borderId="0" xfId="0" applyFont="1" applyBorder="1" applyAlignment="1">
      <alignment vertical="center" textRotation="90"/>
    </xf>
    <xf numFmtId="164" fontId="4" fillId="9" borderId="120" xfId="0" applyNumberFormat="1" applyFont="1" applyFill="1" applyBorder="1" applyAlignment="1">
      <alignment horizontal="center" vertical="center"/>
    </xf>
    <xf numFmtId="164" fontId="4" fillId="9" borderId="126" xfId="0" applyNumberFormat="1" applyFont="1" applyFill="1" applyBorder="1" applyAlignment="1">
      <alignment horizontal="center" vertical="center"/>
    </xf>
    <xf numFmtId="164" fontId="4" fillId="9" borderId="127" xfId="0" applyNumberFormat="1" applyFont="1" applyFill="1" applyBorder="1" applyAlignment="1">
      <alignment horizontal="center" vertical="center"/>
    </xf>
    <xf numFmtId="164" fontId="4" fillId="9" borderId="121" xfId="0" applyNumberFormat="1" applyFont="1" applyFill="1" applyBorder="1" applyAlignment="1">
      <alignment horizontal="center" vertical="center"/>
    </xf>
    <xf numFmtId="164" fontId="4" fillId="9" borderId="75" xfId="0" applyNumberFormat="1" applyFont="1" applyFill="1" applyBorder="1" applyAlignment="1">
      <alignment horizontal="center" vertical="center"/>
    </xf>
    <xf numFmtId="0" fontId="25" fillId="10" borderId="51" xfId="0" applyFont="1" applyFill="1" applyBorder="1" applyAlignment="1" applyProtection="1">
      <alignment vertical="center" wrapText="1"/>
      <protection locked="0"/>
    </xf>
    <xf numFmtId="0" fontId="34" fillId="0" borderId="0" xfId="0" applyFont="1" applyFill="1" applyBorder="1" applyAlignment="1">
      <alignment horizontal="center" vertical="center"/>
    </xf>
    <xf numFmtId="0" fontId="34" fillId="0" borderId="0" xfId="0" applyFont="1" applyFill="1" applyAlignment="1">
      <alignment horizontal="center"/>
    </xf>
    <xf numFmtId="1" fontId="4" fillId="0" borderId="0" xfId="0" applyNumberFormat="1" applyFont="1" applyFill="1" applyBorder="1" applyAlignment="1" applyProtection="1">
      <alignment horizontal="center" vertical="center"/>
      <protection locked="0"/>
    </xf>
    <xf numFmtId="0" fontId="34" fillId="0" borderId="0" xfId="0" applyFont="1" applyFill="1" applyBorder="1" applyAlignment="1">
      <alignment horizontal="center"/>
    </xf>
    <xf numFmtId="164" fontId="4" fillId="9" borderId="122" xfId="0" applyNumberFormat="1" applyFont="1" applyFill="1" applyBorder="1" applyAlignment="1">
      <alignment horizontal="center" vertical="center"/>
    </xf>
    <xf numFmtId="164" fontId="4" fillId="9" borderId="123" xfId="0" applyNumberFormat="1" applyFont="1" applyFill="1" applyBorder="1" applyAlignment="1">
      <alignment horizontal="center" vertical="center"/>
    </xf>
    <xf numFmtId="0" fontId="4" fillId="0" borderId="48" xfId="0" applyFont="1" applyFill="1" applyBorder="1" applyAlignment="1">
      <alignment horizontal="center" wrapText="1"/>
    </xf>
    <xf numFmtId="1" fontId="4" fillId="9" borderId="90" xfId="0" applyNumberFormat="1" applyFont="1" applyFill="1" applyBorder="1" applyAlignment="1">
      <alignment horizontal="center" vertical="center" wrapText="1"/>
    </xf>
    <xf numFmtId="1" fontId="4" fillId="9" borderId="70" xfId="0" applyNumberFormat="1" applyFont="1" applyFill="1" applyBorder="1" applyAlignment="1">
      <alignment horizontal="center" vertical="center" wrapText="1"/>
    </xf>
    <xf numFmtId="1" fontId="4" fillId="9" borderId="119" xfId="0" applyNumberFormat="1" applyFont="1" applyFill="1" applyBorder="1" applyAlignment="1">
      <alignment horizontal="center" vertical="center" wrapText="1"/>
    </xf>
    <xf numFmtId="164" fontId="34" fillId="0" borderId="0" xfId="0" applyNumberFormat="1" applyFont="1" applyFill="1" applyBorder="1" applyAlignment="1" applyProtection="1">
      <alignment horizontal="center"/>
      <protection locked="0"/>
    </xf>
    <xf numFmtId="164" fontId="32" fillId="0" borderId="56" xfId="0" applyNumberFormat="1" applyFont="1" applyFill="1" applyBorder="1" applyAlignment="1" applyProtection="1">
      <alignment horizontal="center" vertical="center"/>
      <protection locked="0"/>
    </xf>
    <xf numFmtId="164" fontId="32" fillId="0" borderId="68" xfId="0" applyNumberFormat="1" applyFont="1" applyFill="1" applyBorder="1" applyAlignment="1" applyProtection="1">
      <alignment horizontal="center" vertical="center"/>
      <protection locked="0"/>
    </xf>
    <xf numFmtId="164" fontId="32" fillId="10" borderId="102" xfId="0" applyNumberFormat="1" applyFont="1" applyFill="1" applyBorder="1" applyAlignment="1" applyProtection="1">
      <alignment horizontal="center" vertical="center" wrapText="1"/>
      <protection locked="0"/>
    </xf>
    <xf numFmtId="1" fontId="32" fillId="10" borderId="141" xfId="0" applyNumberFormat="1" applyFont="1" applyFill="1" applyBorder="1" applyAlignment="1">
      <alignment horizontal="center" vertical="center"/>
    </xf>
    <xf numFmtId="164" fontId="32" fillId="10" borderId="141" xfId="0" applyNumberFormat="1" applyFont="1" applyFill="1" applyBorder="1" applyAlignment="1" applyProtection="1">
      <alignment horizontal="center" vertical="center" wrapText="1"/>
      <protection locked="0"/>
    </xf>
    <xf numFmtId="1" fontId="32" fillId="10" borderId="142" xfId="0" applyNumberFormat="1" applyFont="1" applyFill="1" applyBorder="1" applyAlignment="1">
      <alignment horizontal="center" vertical="center"/>
    </xf>
    <xf numFmtId="164" fontId="32" fillId="0" borderId="56" xfId="0" applyNumberFormat="1" applyFont="1" applyBorder="1" applyAlignment="1" applyProtection="1">
      <alignment horizontal="center" vertical="center" wrapText="1"/>
      <protection locked="0"/>
    </xf>
    <xf numFmtId="0" fontId="23" fillId="0" borderId="52" xfId="0" applyFont="1" applyFill="1" applyBorder="1" applyAlignment="1" applyProtection="1">
      <alignment horizontal="left" vertical="center" wrapText="1" indent="2"/>
      <protection locked="0"/>
    </xf>
    <xf numFmtId="0" fontId="1" fillId="3" borderId="0" xfId="0" applyFont="1" applyFill="1" applyBorder="1" applyAlignment="1">
      <alignment horizontal="left"/>
    </xf>
    <xf numFmtId="0" fontId="1" fillId="0" borderId="15" xfId="0" applyFont="1" applyFill="1" applyBorder="1" applyAlignment="1" applyProtection="1">
      <alignment horizontal="left" wrapText="1"/>
      <protection locked="0"/>
    </xf>
    <xf numFmtId="0" fontId="1" fillId="0" borderId="16" xfId="0" applyFont="1" applyFill="1" applyBorder="1" applyAlignment="1" applyProtection="1">
      <alignment horizontal="left" wrapText="1"/>
      <protection locked="0"/>
    </xf>
    <xf numFmtId="0" fontId="1" fillId="0" borderId="17" xfId="0" applyFont="1" applyFill="1" applyBorder="1" applyAlignment="1" applyProtection="1">
      <alignment horizontal="left" wrapText="1"/>
      <protection locked="0"/>
    </xf>
    <xf numFmtId="0" fontId="8" fillId="3" borderId="12" xfId="0" applyFont="1" applyFill="1" applyBorder="1" applyAlignment="1">
      <alignment horizontal="right" vertical="center"/>
    </xf>
    <xf numFmtId="0" fontId="8" fillId="3" borderId="12" xfId="0" applyFont="1" applyFill="1" applyBorder="1" applyAlignment="1">
      <alignment horizontal="right"/>
    </xf>
    <xf numFmtId="0" fontId="8" fillId="3" borderId="12" xfId="0" applyFont="1" applyFill="1" applyBorder="1" applyAlignment="1" applyProtection="1">
      <alignment horizontal="right"/>
      <protection locked="0"/>
    </xf>
    <xf numFmtId="0" fontId="21" fillId="2" borderId="0" xfId="0" applyFont="1" applyFill="1" applyBorder="1" applyAlignment="1" applyProtection="1">
      <alignment horizontal="left" vertical="top" wrapText="1"/>
      <protection locked="0"/>
    </xf>
    <xf numFmtId="0" fontId="21" fillId="2" borderId="0" xfId="0" applyFont="1" applyFill="1" applyBorder="1" applyAlignment="1" applyProtection="1">
      <alignment horizontal="left" vertical="top"/>
      <protection locked="0"/>
    </xf>
    <xf numFmtId="0" fontId="1" fillId="3" borderId="0" xfId="0" applyFont="1" applyFill="1" applyBorder="1" applyAlignment="1">
      <alignment horizontal="center"/>
    </xf>
    <xf numFmtId="0" fontId="7" fillId="3" borderId="0" xfId="0" applyFont="1" applyFill="1" applyBorder="1" applyAlignment="1">
      <alignment horizontal="left" vertical="top"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0" fillId="3" borderId="0" xfId="0" applyFill="1" applyBorder="1" applyAlignment="1">
      <alignment horizontal="center"/>
    </xf>
    <xf numFmtId="1" fontId="6" fillId="0" borderId="87" xfId="0" applyNumberFormat="1" applyFont="1" applyBorder="1" applyAlignment="1">
      <alignment horizontal="center" vertical="center"/>
    </xf>
    <xf numFmtId="1" fontId="6" fillId="0" borderId="92" xfId="0" applyNumberFormat="1" applyFont="1" applyBorder="1" applyAlignment="1">
      <alignment horizontal="center" vertical="center"/>
    </xf>
    <xf numFmtId="1" fontId="6" fillId="0" borderId="80" xfId="0" applyNumberFormat="1" applyFont="1" applyBorder="1" applyAlignment="1">
      <alignment horizontal="center" vertical="center"/>
    </xf>
    <xf numFmtId="1" fontId="6" fillId="0" borderId="81" xfId="0" applyNumberFormat="1" applyFont="1" applyBorder="1" applyAlignment="1">
      <alignment horizontal="center" vertical="center"/>
    </xf>
    <xf numFmtId="164" fontId="32" fillId="0" borderId="87" xfId="0" applyNumberFormat="1" applyFont="1" applyBorder="1" applyAlignment="1" applyProtection="1">
      <alignment horizontal="center" vertical="center"/>
      <protection locked="0"/>
    </xf>
    <xf numFmtId="164" fontId="32" fillId="0" borderId="92" xfId="0" applyNumberFormat="1" applyFont="1" applyBorder="1" applyAlignment="1" applyProtection="1">
      <alignment horizontal="center" vertical="center"/>
      <protection locked="0"/>
    </xf>
    <xf numFmtId="164" fontId="32" fillId="0" borderId="56" xfId="0" applyNumberFormat="1" applyFont="1" applyBorder="1" applyAlignment="1" applyProtection="1">
      <alignment horizontal="center" vertical="center"/>
      <protection locked="0"/>
    </xf>
    <xf numFmtId="164" fontId="32" fillId="0" borderId="52" xfId="0" applyNumberFormat="1" applyFont="1" applyBorder="1" applyAlignment="1" applyProtection="1">
      <alignment horizontal="center" vertical="center"/>
      <protection locked="0"/>
    </xf>
    <xf numFmtId="164" fontId="32" fillId="0" borderId="80" xfId="0" applyNumberFormat="1" applyFont="1" applyBorder="1" applyAlignment="1" applyProtection="1">
      <alignment horizontal="center" vertical="center"/>
      <protection locked="0"/>
    </xf>
    <xf numFmtId="164" fontId="32" fillId="0" borderId="81" xfId="0" applyNumberFormat="1" applyFont="1" applyBorder="1" applyAlignment="1" applyProtection="1">
      <alignment horizontal="center" vertical="center"/>
      <protection locked="0"/>
    </xf>
    <xf numFmtId="164" fontId="32" fillId="0" borderId="68" xfId="0" applyNumberFormat="1" applyFont="1" applyBorder="1" applyAlignment="1" applyProtection="1">
      <alignment horizontal="center" vertical="center"/>
      <protection locked="0"/>
    </xf>
    <xf numFmtId="164" fontId="32" fillId="0" borderId="65" xfId="0" applyNumberFormat="1" applyFont="1" applyBorder="1" applyAlignment="1" applyProtection="1">
      <alignment horizontal="center" vertical="center"/>
      <protection locked="0"/>
    </xf>
    <xf numFmtId="0" fontId="4" fillId="8" borderId="86" xfId="0" applyFont="1" applyFill="1" applyBorder="1" applyAlignment="1">
      <alignment horizontal="center" vertical="center"/>
    </xf>
    <xf numFmtId="0" fontId="4" fillId="8" borderId="91" xfId="0" applyFont="1" applyFill="1" applyBorder="1" applyAlignment="1">
      <alignment horizontal="center" vertical="center"/>
    </xf>
    <xf numFmtId="1" fontId="4" fillId="9" borderId="86" xfId="0" applyNumberFormat="1" applyFont="1" applyFill="1" applyBorder="1" applyAlignment="1">
      <alignment horizontal="center" vertical="center"/>
    </xf>
    <xf numFmtId="1" fontId="4" fillId="9" borderId="91" xfId="0" applyNumberFormat="1" applyFont="1" applyFill="1" applyBorder="1" applyAlignment="1">
      <alignment horizontal="center" vertical="center"/>
    </xf>
    <xf numFmtId="1" fontId="4" fillId="9" borderId="82" xfId="0" applyNumberFormat="1" applyFont="1" applyFill="1" applyBorder="1" applyAlignment="1">
      <alignment horizontal="center" vertical="center"/>
    </xf>
    <xf numFmtId="1" fontId="4" fillId="9" borderId="83" xfId="0" applyNumberFormat="1" applyFont="1" applyFill="1" applyBorder="1" applyAlignment="1">
      <alignment horizontal="center" vertical="center"/>
    </xf>
    <xf numFmtId="0" fontId="9" fillId="0" borderId="96" xfId="0" applyFont="1" applyBorder="1" applyAlignment="1">
      <alignment horizontal="center" vertical="center" textRotation="90"/>
    </xf>
    <xf numFmtId="0" fontId="9" fillId="0" borderId="97" xfId="0" applyFont="1" applyBorder="1" applyAlignment="1">
      <alignment horizontal="center" vertical="center" textRotation="90"/>
    </xf>
    <xf numFmtId="0" fontId="9" fillId="0" borderId="98" xfId="0" applyFont="1" applyBorder="1" applyAlignment="1">
      <alignment horizontal="center" vertical="center" textRotation="90"/>
    </xf>
    <xf numFmtId="49" fontId="22" fillId="2" borderId="48" xfId="0" applyNumberFormat="1" applyFont="1" applyFill="1" applyBorder="1" applyAlignment="1" applyProtection="1">
      <alignment horizontal="right" vertical="center" wrapText="1" indent="2"/>
      <protection locked="0"/>
    </xf>
    <xf numFmtId="49" fontId="22" fillId="2" borderId="48" xfId="0" applyNumberFormat="1" applyFont="1" applyFill="1" applyBorder="1" applyAlignment="1" applyProtection="1">
      <alignment horizontal="right" vertical="center" indent="2"/>
      <protection locked="0"/>
    </xf>
    <xf numFmtId="0" fontId="6" fillId="8" borderId="49" xfId="0" applyFont="1" applyFill="1" applyBorder="1" applyAlignment="1">
      <alignment horizontal="left" vertical="center"/>
    </xf>
    <xf numFmtId="0" fontId="6" fillId="8" borderId="48" xfId="0" applyFont="1" applyFill="1" applyBorder="1" applyAlignment="1">
      <alignment horizontal="left" vertical="center"/>
    </xf>
    <xf numFmtId="0" fontId="4" fillId="8" borderId="48" xfId="0" applyFont="1" applyFill="1" applyBorder="1" applyAlignment="1">
      <alignment horizontal="center" vertical="center"/>
    </xf>
    <xf numFmtId="0" fontId="4" fillId="8" borderId="50" xfId="0" applyFont="1" applyFill="1" applyBorder="1" applyAlignment="1">
      <alignment horizontal="center" vertical="center"/>
    </xf>
    <xf numFmtId="0" fontId="4" fillId="8" borderId="48" xfId="0" applyFont="1" applyFill="1" applyBorder="1" applyAlignment="1">
      <alignment horizontal="center"/>
    </xf>
    <xf numFmtId="0" fontId="9" fillId="0" borderId="62" xfId="0" applyFont="1" applyBorder="1" applyAlignment="1">
      <alignment horizontal="center" vertical="center" textRotation="90"/>
    </xf>
    <xf numFmtId="0" fontId="9" fillId="0" borderId="56" xfId="0" applyFont="1" applyBorder="1" applyAlignment="1">
      <alignment horizontal="center" vertical="center" textRotation="90"/>
    </xf>
    <xf numFmtId="0" fontId="9" fillId="0" borderId="57" xfId="0" applyFont="1" applyBorder="1" applyAlignment="1">
      <alignment horizontal="center" vertical="center" textRotation="90"/>
    </xf>
    <xf numFmtId="0" fontId="4" fillId="8" borderId="82" xfId="0" applyFont="1" applyFill="1" applyBorder="1" applyAlignment="1">
      <alignment horizontal="center" vertical="center"/>
    </xf>
    <xf numFmtId="0" fontId="4" fillId="8" borderId="83" xfId="0" applyFont="1" applyFill="1" applyBorder="1" applyAlignment="1">
      <alignment horizontal="center" vertical="center"/>
    </xf>
    <xf numFmtId="0" fontId="4" fillId="8" borderId="135" xfId="0" applyFont="1" applyFill="1" applyBorder="1" applyAlignment="1">
      <alignment horizontal="center" vertical="center"/>
    </xf>
    <xf numFmtId="0" fontId="4" fillId="8" borderId="135" xfId="0" applyFont="1" applyFill="1" applyBorder="1" applyAlignment="1">
      <alignment horizontal="left" vertical="center"/>
    </xf>
    <xf numFmtId="0" fontId="4" fillId="8" borderId="49" xfId="0" applyFont="1" applyFill="1" applyBorder="1" applyAlignment="1">
      <alignment horizontal="left" vertical="center"/>
    </xf>
    <xf numFmtId="0" fontId="28" fillId="0" borderId="0" xfId="0" applyFont="1" applyAlignment="1">
      <alignment horizontal="left" vertical="top" wrapText="1"/>
    </xf>
    <xf numFmtId="0" fontId="2" fillId="0" borderId="0" xfId="0" applyFont="1" applyAlignment="1">
      <alignment horizontal="left" vertical="top" wrapText="1"/>
    </xf>
    <xf numFmtId="0" fontId="0" fillId="0" borderId="0" xfId="0" applyFont="1" applyBorder="1" applyAlignment="1" applyProtection="1">
      <alignment horizontal="center" vertical="center"/>
      <protection locked="0"/>
    </xf>
    <xf numFmtId="1" fontId="6" fillId="0" borderId="94" xfId="0" applyNumberFormat="1" applyFont="1" applyBorder="1" applyAlignment="1">
      <alignment horizontal="center" vertical="center"/>
    </xf>
    <xf numFmtId="1" fontId="6" fillId="0" borderId="107" xfId="0" applyNumberFormat="1" applyFont="1" applyBorder="1" applyAlignment="1">
      <alignment horizontal="center" vertical="center"/>
    </xf>
    <xf numFmtId="1" fontId="6" fillId="0" borderId="78" xfId="0" applyNumberFormat="1" applyFont="1" applyBorder="1" applyAlignment="1">
      <alignment horizontal="center" vertical="center"/>
    </xf>
    <xf numFmtId="1" fontId="6" fillId="0" borderId="79" xfId="0" applyNumberFormat="1" applyFont="1" applyBorder="1" applyAlignment="1">
      <alignment horizontal="center" vertical="center"/>
    </xf>
    <xf numFmtId="1" fontId="6" fillId="0" borderId="68" xfId="0" applyNumberFormat="1" applyFont="1" applyBorder="1" applyAlignment="1">
      <alignment horizontal="center" vertical="center"/>
    </xf>
    <xf numFmtId="1" fontId="6" fillId="0" borderId="65" xfId="0" applyNumberFormat="1" applyFont="1" applyBorder="1" applyAlignment="1">
      <alignment horizontal="center" vertical="center"/>
    </xf>
    <xf numFmtId="1" fontId="6" fillId="0" borderId="56" xfId="0" applyNumberFormat="1" applyFont="1" applyBorder="1" applyAlignment="1">
      <alignment horizontal="center" vertical="center"/>
    </xf>
    <xf numFmtId="1" fontId="6" fillId="0" borderId="52" xfId="0" applyNumberFormat="1" applyFont="1" applyBorder="1" applyAlignment="1">
      <alignment horizontal="center" vertical="center"/>
    </xf>
    <xf numFmtId="49" fontId="22" fillId="0" borderId="48" xfId="0" applyNumberFormat="1" applyFont="1" applyFill="1" applyBorder="1" applyAlignment="1">
      <alignment horizontal="right" vertical="center" wrapText="1" indent="2"/>
    </xf>
    <xf numFmtId="49" fontId="22" fillId="0" borderId="48" xfId="0" applyNumberFormat="1" applyFont="1" applyFill="1" applyBorder="1" applyAlignment="1">
      <alignment horizontal="right" vertical="center" indent="2"/>
    </xf>
    <xf numFmtId="49" fontId="22" fillId="0" borderId="99" xfId="0" applyNumberFormat="1" applyFont="1" applyFill="1" applyBorder="1" applyAlignment="1">
      <alignment horizontal="right" vertical="center" indent="2"/>
    </xf>
    <xf numFmtId="0" fontId="4" fillId="8" borderId="48" xfId="0" applyFont="1" applyFill="1" applyBorder="1" applyAlignment="1">
      <alignment horizontal="left" vertical="center" indent="1"/>
    </xf>
    <xf numFmtId="0" fontId="4" fillId="8" borderId="50" xfId="0" applyFont="1" applyFill="1" applyBorder="1" applyAlignment="1">
      <alignment horizontal="left" vertical="center" indent="1"/>
    </xf>
    <xf numFmtId="0" fontId="4" fillId="8" borderId="99" xfId="0" applyFont="1" applyFill="1" applyBorder="1" applyAlignment="1">
      <alignment horizontal="center"/>
    </xf>
    <xf numFmtId="0" fontId="4" fillId="8" borderId="135" xfId="0" applyFont="1" applyFill="1" applyBorder="1" applyAlignment="1" applyProtection="1">
      <alignment horizontal="left" vertical="center"/>
      <protection locked="0"/>
    </xf>
    <xf numFmtId="0" fontId="4" fillId="8" borderId="49" xfId="0" applyFont="1" applyFill="1" applyBorder="1" applyAlignment="1" applyProtection="1">
      <alignment horizontal="left" vertical="center"/>
      <protection locked="0"/>
    </xf>
    <xf numFmtId="0" fontId="9" fillId="0" borderId="48" xfId="0" applyFont="1" applyBorder="1" applyAlignment="1">
      <alignment horizontal="center" vertical="center" textRotation="90"/>
    </xf>
    <xf numFmtId="0" fontId="9" fillId="0" borderId="99" xfId="0" applyFont="1" applyBorder="1" applyAlignment="1">
      <alignment horizontal="center" vertical="center" textRotation="90"/>
    </xf>
    <xf numFmtId="0" fontId="9" fillId="0" borderId="74" xfId="0" applyFont="1" applyBorder="1" applyAlignment="1">
      <alignment horizontal="center" vertical="center" textRotation="90"/>
    </xf>
    <xf numFmtId="0" fontId="9" fillId="0" borderId="54" xfId="0" applyFont="1" applyBorder="1" applyAlignment="1">
      <alignment horizontal="center" vertical="center" textRotation="90"/>
    </xf>
    <xf numFmtId="0" fontId="0" fillId="0" borderId="0" xfId="0" applyBorder="1" applyAlignment="1" applyProtection="1">
      <alignment horizontal="center" vertical="center"/>
      <protection locked="0"/>
    </xf>
    <xf numFmtId="0" fontId="26" fillId="0" borderId="55" xfId="0" applyFont="1" applyBorder="1" applyAlignment="1">
      <alignment horizontal="center" vertical="center" textRotation="90"/>
    </xf>
    <xf numFmtId="0" fontId="26" fillId="0" borderId="56" xfId="0" applyFont="1" applyBorder="1" applyAlignment="1">
      <alignment horizontal="center" vertical="center" textRotation="90"/>
    </xf>
    <xf numFmtId="0" fontId="26" fillId="0" borderId="84" xfId="0" applyFont="1" applyBorder="1" applyAlignment="1">
      <alignment horizontal="center" vertical="center" textRotation="90"/>
    </xf>
    <xf numFmtId="0" fontId="26" fillId="0" borderId="62" xfId="0" applyFont="1" applyBorder="1" applyAlignment="1">
      <alignment horizontal="center" vertical="center" textRotation="90"/>
    </xf>
    <xf numFmtId="0" fontId="26" fillId="0" borderId="57" xfId="0" applyFont="1" applyBorder="1" applyAlignment="1">
      <alignment horizontal="center" vertical="center" textRotation="90"/>
    </xf>
    <xf numFmtId="0" fontId="24" fillId="0" borderId="0" xfId="0" applyFont="1" applyBorder="1" applyAlignment="1" applyProtection="1">
      <alignment horizontal="center" vertical="center"/>
      <protection locked="0"/>
    </xf>
    <xf numFmtId="0" fontId="6" fillId="0" borderId="108" xfId="0" applyFont="1" applyFill="1" applyBorder="1" applyAlignment="1">
      <alignment horizontal="center" vertical="center"/>
    </xf>
    <xf numFmtId="0" fontId="6" fillId="0" borderId="109" xfId="0" applyFont="1" applyFill="1" applyBorder="1" applyAlignment="1">
      <alignment horizontal="center" vertical="center"/>
    </xf>
    <xf numFmtId="0" fontId="4" fillId="8" borderId="49" xfId="0" applyFont="1" applyFill="1" applyBorder="1" applyAlignment="1">
      <alignment horizontal="center" vertical="center"/>
    </xf>
    <xf numFmtId="0" fontId="26" fillId="0" borderId="55" xfId="0" applyFont="1" applyFill="1" applyBorder="1" applyAlignment="1">
      <alignment horizontal="center" vertical="center" textRotation="90"/>
    </xf>
    <xf numFmtId="0" fontId="26" fillId="0" borderId="56" xfId="0" applyFont="1" applyFill="1" applyBorder="1" applyAlignment="1">
      <alignment horizontal="center" vertical="center" textRotation="90"/>
    </xf>
    <xf numFmtId="0" fontId="26" fillId="0" borderId="84" xfId="0" applyFont="1" applyFill="1" applyBorder="1" applyAlignment="1">
      <alignment horizontal="center" vertical="center" textRotation="90"/>
    </xf>
    <xf numFmtId="0" fontId="26" fillId="0" borderId="62" xfId="0" applyFont="1" applyFill="1" applyBorder="1" applyAlignment="1">
      <alignment horizontal="center" vertical="center" textRotation="90"/>
    </xf>
    <xf numFmtId="0" fontId="26" fillId="0" borderId="57" xfId="0" applyFont="1" applyFill="1" applyBorder="1" applyAlignment="1">
      <alignment horizontal="center" vertical="center" textRotation="90"/>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164" fontId="32" fillId="0" borderId="55" xfId="0" applyNumberFormat="1" applyFont="1" applyFill="1" applyBorder="1" applyAlignment="1" applyProtection="1">
      <alignment horizontal="center" vertical="center"/>
      <protection locked="0"/>
    </xf>
    <xf numFmtId="164" fontId="32" fillId="0" borderId="51" xfId="0" applyNumberFormat="1" applyFont="1" applyFill="1" applyBorder="1" applyAlignment="1" applyProtection="1">
      <alignment horizontal="center" vertical="center"/>
      <protection locked="0"/>
    </xf>
    <xf numFmtId="164" fontId="32" fillId="0" borderId="105" xfId="0" applyNumberFormat="1" applyFont="1" applyFill="1" applyBorder="1" applyAlignment="1" applyProtection="1">
      <alignment horizontal="center" vertical="center"/>
      <protection locked="0"/>
    </xf>
    <xf numFmtId="164" fontId="32" fillId="0" borderId="106" xfId="0" applyNumberFormat="1" applyFont="1" applyFill="1" applyBorder="1" applyAlignment="1" applyProtection="1">
      <alignment horizontal="center" vertical="center"/>
      <protection locked="0"/>
    </xf>
    <xf numFmtId="164" fontId="32" fillId="0" borderId="56" xfId="0" applyNumberFormat="1" applyFont="1" applyFill="1" applyBorder="1" applyAlignment="1" applyProtection="1">
      <alignment horizontal="center" vertical="center"/>
      <protection locked="0"/>
    </xf>
    <xf numFmtId="164" fontId="32" fillId="0" borderId="52" xfId="0" applyNumberFormat="1" applyFont="1" applyFill="1" applyBorder="1" applyAlignment="1" applyProtection="1">
      <alignment horizontal="center" vertical="center"/>
      <protection locked="0"/>
    </xf>
    <xf numFmtId="164" fontId="32" fillId="0" borderId="68" xfId="0" applyNumberFormat="1" applyFont="1" applyFill="1" applyBorder="1" applyAlignment="1" applyProtection="1">
      <alignment horizontal="center" vertical="center"/>
      <protection locked="0"/>
    </xf>
    <xf numFmtId="164" fontId="32" fillId="0" borderId="65" xfId="0" applyNumberFormat="1" applyFont="1" applyFill="1" applyBorder="1" applyAlignment="1" applyProtection="1">
      <alignment horizontal="center" vertical="center"/>
      <protection locked="0"/>
    </xf>
    <xf numFmtId="164" fontId="32" fillId="0" borderId="78" xfId="0" applyNumberFormat="1" applyFont="1" applyFill="1" applyBorder="1" applyAlignment="1" applyProtection="1">
      <alignment horizontal="center" vertical="center"/>
      <protection locked="0"/>
    </xf>
    <xf numFmtId="164" fontId="32" fillId="0" borderId="79" xfId="0" applyNumberFormat="1" applyFont="1" applyFill="1" applyBorder="1" applyAlignment="1" applyProtection="1">
      <alignment horizontal="center" vertical="center"/>
      <protection locked="0"/>
    </xf>
    <xf numFmtId="164" fontId="32" fillId="0" borderId="94" xfId="0" applyNumberFormat="1" applyFont="1" applyFill="1" applyBorder="1" applyAlignment="1" applyProtection="1">
      <alignment horizontal="center" vertical="center"/>
      <protection locked="0"/>
    </xf>
    <xf numFmtId="164" fontId="32" fillId="0" borderId="107"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1" fontId="6" fillId="9" borderId="124" xfId="0" applyNumberFormat="1" applyFont="1" applyFill="1" applyBorder="1" applyAlignment="1">
      <alignment horizontal="center" vertical="center"/>
    </xf>
    <xf numFmtId="1" fontId="6" fillId="9" borderId="125" xfId="0" applyNumberFormat="1" applyFont="1" applyFill="1" applyBorder="1" applyAlignment="1">
      <alignment horizontal="center" vertical="center"/>
    </xf>
    <xf numFmtId="1" fontId="6" fillId="9" borderId="129" xfId="0" applyNumberFormat="1" applyFont="1" applyFill="1" applyBorder="1" applyAlignment="1">
      <alignment horizontal="center" vertical="center"/>
    </xf>
    <xf numFmtId="1" fontId="6" fillId="9" borderId="130" xfId="0" applyNumberFormat="1" applyFont="1" applyFill="1" applyBorder="1" applyAlignment="1">
      <alignment horizontal="center" vertical="center"/>
    </xf>
    <xf numFmtId="0" fontId="12" fillId="7" borderId="0" xfId="0" applyFont="1" applyFill="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6" borderId="34" xfId="0" applyFont="1" applyFill="1" applyBorder="1" applyAlignment="1"/>
    <xf numFmtId="0" fontId="3" fillId="6" borderId="35" xfId="0" applyFont="1" applyFill="1" applyBorder="1" applyAlignment="1"/>
    <xf numFmtId="0" fontId="14" fillId="6" borderId="23" xfId="0" applyFont="1" applyFill="1" applyBorder="1" applyAlignment="1"/>
    <xf numFmtId="0" fontId="14" fillId="6" borderId="18" xfId="0" applyFont="1" applyFill="1" applyBorder="1" applyAlignment="1"/>
    <xf numFmtId="0" fontId="3" fillId="6" borderId="23" xfId="0" applyFont="1" applyFill="1" applyBorder="1" applyAlignment="1"/>
    <xf numFmtId="0" fontId="3" fillId="6" borderId="18" xfId="0" applyFont="1" applyFill="1" applyBorder="1" applyAlignment="1"/>
    <xf numFmtId="0" fontId="3" fillId="3" borderId="0" xfId="0" applyFont="1" applyFill="1" applyAlignment="1">
      <alignment horizontal="center" vertical="top" wrapText="1"/>
    </xf>
    <xf numFmtId="0" fontId="16" fillId="0" borderId="19" xfId="0" applyFont="1" applyBorder="1" applyAlignment="1" applyProtection="1">
      <protection hidden="1"/>
    </xf>
    <xf numFmtId="0" fontId="16" fillId="0" borderId="36" xfId="0" applyFont="1" applyBorder="1" applyAlignment="1" applyProtection="1">
      <protection hidden="1"/>
    </xf>
    <xf numFmtId="0" fontId="16" fillId="0" borderId="20" xfId="0" applyFont="1" applyBorder="1" applyAlignment="1" applyProtection="1">
      <protection hidden="1"/>
    </xf>
    <xf numFmtId="0" fontId="16" fillId="0" borderId="18" xfId="0" applyFont="1" applyBorder="1" applyAlignment="1" applyProtection="1">
      <protection hidden="1"/>
    </xf>
  </cellXfs>
  <cellStyles count="1">
    <cellStyle name="Standaard"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A997"/>
      <color rgb="FFC3E7F5"/>
      <color rgb="FFFFFFCC"/>
      <color rgb="FFFFFF99"/>
      <color rgb="FF94D4EE"/>
      <color rgb="FFE2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lumMod val="75000"/>
                  </a:schemeClr>
                </a:solidFill>
              </a:defRPr>
            </a:pPr>
            <a:r>
              <a:rPr lang="nl-NL" sz="1200">
                <a:solidFill>
                  <a:schemeClr val="tx2">
                    <a:lumMod val="75000"/>
                  </a:schemeClr>
                </a:solidFill>
              </a:rPr>
              <a:t>Leerjaar 1</a:t>
            </a:r>
          </a:p>
        </c:rich>
      </c:tx>
      <c:layout>
        <c:manualLayout>
          <c:xMode val="edge"/>
          <c:yMode val="edge"/>
          <c:x val="0.19565499140193682"/>
          <c:y val="0.86064870101233337"/>
        </c:manualLayout>
      </c:layout>
      <c:overlay val="1"/>
    </c:title>
    <c:autoTitleDeleted val="0"/>
    <c:plotArea>
      <c:layout>
        <c:manualLayout>
          <c:layoutTarget val="inner"/>
          <c:xMode val="edge"/>
          <c:yMode val="edge"/>
          <c:x val="0.11331955380577428"/>
          <c:y val="5.0925925925925923E-2"/>
          <c:w val="0.42222222222222222"/>
          <c:h val="0.70370370370370372"/>
        </c:manualLayout>
      </c:layout>
      <c:pieChart>
        <c:varyColors val="1"/>
        <c:ser>
          <c:idx val="1"/>
          <c:order val="1"/>
          <c:dLbls>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gegevens!$A$29:$A$32</c:f>
              <c:strCache>
                <c:ptCount val="4"/>
                <c:pt idx="0">
                  <c:v>beroepsgericht</c:v>
                </c:pt>
                <c:pt idx="1">
                  <c:v>bpv</c:v>
                </c:pt>
                <c:pt idx="2">
                  <c:v>avo</c:v>
                </c:pt>
                <c:pt idx="3">
                  <c:v>L&amp;B</c:v>
                </c:pt>
              </c:strCache>
            </c:strRef>
          </c:cat>
          <c:val>
            <c:numRef>
              <c:f>gegevens!$C$29:$C$32</c:f>
              <c:numCache>
                <c:formatCode>0</c:formatCode>
                <c:ptCount val="4"/>
                <c:pt idx="0">
                  <c:v>78.211284513805523</c:v>
                </c:pt>
                <c:pt idx="1">
                  <c:v>0</c:v>
                </c:pt>
                <c:pt idx="2">
                  <c:v>15.846338535414164</c:v>
                </c:pt>
                <c:pt idx="3">
                  <c:v>5.9423769507803117</c:v>
                </c:pt>
              </c:numCache>
            </c:numRef>
          </c:val>
          <c:extLst>
            <c:ext xmlns:c16="http://schemas.microsoft.com/office/drawing/2014/chart" uri="{C3380CC4-5D6E-409C-BE32-E72D297353CC}">
              <c16:uniqueId val="{00000000-5252-45C2-AD0D-E176AA57F519}"/>
            </c:ext>
          </c:extLst>
        </c:ser>
        <c:ser>
          <c:idx val="0"/>
          <c:order val="0"/>
          <c:dLbls>
            <c:numFmt formatCode="#,##0" sourceLinked="0"/>
            <c:spPr>
              <a:noFill/>
              <a:ln>
                <a:noFill/>
              </a:ln>
              <a:effectLst/>
            </c:spPr>
            <c:txPr>
              <a:bodyPr/>
              <a:lstStyle/>
              <a:p>
                <a:pPr>
                  <a:defRPr sz="800">
                    <a:solidFill>
                      <a:schemeClr val="tx2">
                        <a:lumMod val="75000"/>
                      </a:schemeClr>
                    </a:solidFill>
                  </a:defRPr>
                </a:pPr>
                <a:endParaRPr lang="nl-NL"/>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gegevens!$A$29:$A$32</c:f>
              <c:strCache>
                <c:ptCount val="4"/>
                <c:pt idx="0">
                  <c:v>beroepsgericht</c:v>
                </c:pt>
                <c:pt idx="1">
                  <c:v>bpv</c:v>
                </c:pt>
                <c:pt idx="2">
                  <c:v>avo</c:v>
                </c:pt>
                <c:pt idx="3">
                  <c:v>L&amp;B</c:v>
                </c:pt>
              </c:strCache>
            </c:strRef>
          </c:cat>
          <c:val>
            <c:numRef>
              <c:f>gegevens!$C$29:$C$32</c:f>
              <c:numCache>
                <c:formatCode>0</c:formatCode>
                <c:ptCount val="4"/>
                <c:pt idx="0">
                  <c:v>78.211284513805523</c:v>
                </c:pt>
                <c:pt idx="1">
                  <c:v>0</c:v>
                </c:pt>
                <c:pt idx="2">
                  <c:v>15.846338535414164</c:v>
                </c:pt>
                <c:pt idx="3">
                  <c:v>5.9423769507803117</c:v>
                </c:pt>
              </c:numCache>
            </c:numRef>
          </c:val>
          <c:extLst>
            <c:ext xmlns:c16="http://schemas.microsoft.com/office/drawing/2014/chart" uri="{C3380CC4-5D6E-409C-BE32-E72D297353CC}">
              <c16:uniqueId val="{00000001-5252-45C2-AD0D-E176AA57F51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2957251524822122"/>
          <c:y val="0.29340963458810931"/>
          <c:w val="0.34662214198416197"/>
          <c:h val="0.62020689496859849"/>
        </c:manualLayout>
      </c:layout>
      <c:overlay val="0"/>
      <c:txPr>
        <a:bodyPr/>
        <a:lstStyle/>
        <a:p>
          <a:pPr rtl="0">
            <a:defRPr>
              <a:solidFill>
                <a:schemeClr val="tx2">
                  <a:lumMod val="75000"/>
                </a:schemeClr>
              </a:solidFill>
            </a:defRPr>
          </a:pPr>
          <a:endParaRPr lang="nl-NL"/>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lumMod val="75000"/>
                  </a:schemeClr>
                </a:solidFill>
              </a:defRPr>
            </a:pPr>
            <a:r>
              <a:rPr lang="nl-NL" sz="1200">
                <a:solidFill>
                  <a:schemeClr val="tx2">
                    <a:lumMod val="75000"/>
                  </a:schemeClr>
                </a:solidFill>
              </a:rPr>
              <a:t>Leerjaar 2</a:t>
            </a:r>
          </a:p>
        </c:rich>
      </c:tx>
      <c:layout>
        <c:manualLayout>
          <c:xMode val="edge"/>
          <c:yMode val="edge"/>
          <c:x val="0.19565499140193682"/>
          <c:y val="0.86064870101233337"/>
        </c:manualLayout>
      </c:layout>
      <c:overlay val="1"/>
    </c:title>
    <c:autoTitleDeleted val="0"/>
    <c:plotArea>
      <c:layout>
        <c:manualLayout>
          <c:layoutTarget val="inner"/>
          <c:xMode val="edge"/>
          <c:yMode val="edge"/>
          <c:x val="0.11331955380577428"/>
          <c:y val="5.0925925925925923E-2"/>
          <c:w val="0.42222222222222222"/>
          <c:h val="0.70370370370370372"/>
        </c:manualLayout>
      </c:layout>
      <c:pieChart>
        <c:varyColors val="1"/>
        <c:ser>
          <c:idx val="0"/>
          <c:order val="0"/>
          <c:dLbls>
            <c:numFmt formatCode="#,##0" sourceLinked="0"/>
            <c:spPr>
              <a:noFill/>
              <a:ln>
                <a:noFill/>
              </a:ln>
              <a:effectLst/>
            </c:spPr>
            <c:txPr>
              <a:bodyPr/>
              <a:lstStyle/>
              <a:p>
                <a:pPr>
                  <a:defRPr sz="800">
                    <a:solidFill>
                      <a:schemeClr val="tx2">
                        <a:lumMod val="75000"/>
                      </a:schemeClr>
                    </a:solidFill>
                  </a:defRPr>
                </a:pPr>
                <a:endParaRPr lang="nl-NL"/>
              </a:p>
            </c:tx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gegevens!$D$29:$D$32</c:f>
              <c:strCache>
                <c:ptCount val="4"/>
                <c:pt idx="0">
                  <c:v>beroepsgericht</c:v>
                </c:pt>
                <c:pt idx="1">
                  <c:v>bpv</c:v>
                </c:pt>
                <c:pt idx="2">
                  <c:v>avo</c:v>
                </c:pt>
                <c:pt idx="3">
                  <c:v>L&amp;B</c:v>
                </c:pt>
              </c:strCache>
            </c:strRef>
          </c:cat>
          <c:val>
            <c:numRef>
              <c:f>gegevens!$F$29:$F$32</c:f>
              <c:numCache>
                <c:formatCode>General</c:formatCode>
                <c:ptCount val="4"/>
                <c:pt idx="0">
                  <c:v>27.118644067796609</c:v>
                </c:pt>
                <c:pt idx="1">
                  <c:v>64.228367528991967</c:v>
                </c:pt>
                <c:pt idx="2">
                  <c:v>5.7983942908117747</c:v>
                </c:pt>
                <c:pt idx="3">
                  <c:v>2.8545941123996434</c:v>
                </c:pt>
              </c:numCache>
            </c:numRef>
          </c:val>
          <c:extLst>
            <c:ext xmlns:c16="http://schemas.microsoft.com/office/drawing/2014/chart" uri="{C3380CC4-5D6E-409C-BE32-E72D297353CC}">
              <c16:uniqueId val="{00000000-6AAE-45C7-A3FD-31619EB8B883}"/>
            </c:ext>
          </c:extLst>
        </c:ser>
        <c:dLbls>
          <c:dLblPos val="inEnd"/>
          <c:showLegendKey val="0"/>
          <c:showVal val="1"/>
          <c:showCatName val="0"/>
          <c:showSerName val="0"/>
          <c:showPercent val="0"/>
          <c:showBubbleSize val="0"/>
          <c:showLeaderLines val="1"/>
        </c:dLbls>
        <c:firstSliceAng val="0"/>
      </c:pieChart>
    </c:plotArea>
    <c:legend>
      <c:legendPos val="r"/>
      <c:layout>
        <c:manualLayout>
          <c:xMode val="edge"/>
          <c:yMode val="edge"/>
          <c:x val="0.62957251524822122"/>
          <c:y val="0.29340963458810931"/>
          <c:w val="0.34662214198416197"/>
          <c:h val="0.62020689496859849"/>
        </c:manualLayout>
      </c:layout>
      <c:overlay val="0"/>
      <c:txPr>
        <a:bodyPr/>
        <a:lstStyle/>
        <a:p>
          <a:pPr rtl="0">
            <a:defRPr>
              <a:solidFill>
                <a:schemeClr val="tx2">
                  <a:lumMod val="75000"/>
                </a:schemeClr>
              </a:solidFill>
            </a:defRPr>
          </a:pPr>
          <a:endParaRPr lang="nl-NL"/>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lumMod val="75000"/>
                  </a:schemeClr>
                </a:solidFill>
              </a:defRPr>
            </a:pPr>
            <a:r>
              <a:rPr lang="nl-NL" sz="1200">
                <a:solidFill>
                  <a:schemeClr val="tx2">
                    <a:lumMod val="75000"/>
                  </a:schemeClr>
                </a:solidFill>
              </a:rPr>
              <a:t>Leerjaar 3</a:t>
            </a:r>
          </a:p>
        </c:rich>
      </c:tx>
      <c:layout>
        <c:manualLayout>
          <c:xMode val="edge"/>
          <c:yMode val="edge"/>
          <c:x val="0.19565499140193682"/>
          <c:y val="0.86064870101233337"/>
        </c:manualLayout>
      </c:layout>
      <c:overlay val="1"/>
    </c:title>
    <c:autoTitleDeleted val="0"/>
    <c:plotArea>
      <c:layout>
        <c:manualLayout>
          <c:layoutTarget val="inner"/>
          <c:xMode val="edge"/>
          <c:yMode val="edge"/>
          <c:x val="0.11331955380577428"/>
          <c:y val="5.0925925925925923E-2"/>
          <c:w val="0.42222222222222222"/>
          <c:h val="0.70370370370370372"/>
        </c:manualLayout>
      </c:layout>
      <c:pieChart>
        <c:varyColors val="1"/>
        <c:ser>
          <c:idx val="0"/>
          <c:order val="0"/>
          <c:dLbls>
            <c:numFmt formatCode="#,##0" sourceLinked="0"/>
            <c:spPr>
              <a:noFill/>
              <a:ln>
                <a:noFill/>
              </a:ln>
              <a:effectLst/>
            </c:spPr>
            <c:txPr>
              <a:bodyPr/>
              <a:lstStyle/>
              <a:p>
                <a:pPr>
                  <a:defRPr sz="800">
                    <a:solidFill>
                      <a:schemeClr val="tx2">
                        <a:lumMod val="75000"/>
                      </a:schemeClr>
                    </a:solidFill>
                  </a:defRPr>
                </a:pPr>
                <a:endParaRPr lang="nl-NL"/>
              </a:p>
            </c:tx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gegevens!$G$29:$G$32</c:f>
              <c:strCache>
                <c:ptCount val="4"/>
                <c:pt idx="0">
                  <c:v>beroepsgericht</c:v>
                </c:pt>
                <c:pt idx="1">
                  <c:v>bpv</c:v>
                </c:pt>
                <c:pt idx="2">
                  <c:v>avo</c:v>
                </c:pt>
                <c:pt idx="3">
                  <c:v>L&amp;B</c:v>
                </c:pt>
              </c:strCache>
            </c:strRef>
          </c:cat>
          <c:val>
            <c:numRef>
              <c:f>gegevens!$I$29:$I$32</c:f>
              <c:numCache>
                <c:formatCode>General</c:formatCode>
                <c:ptCount val="4"/>
                <c:pt idx="0">
                  <c:v>41.739130434782609</c:v>
                </c:pt>
                <c:pt idx="1">
                  <c:v>55.652173913043477</c:v>
                </c:pt>
                <c:pt idx="2">
                  <c:v>2.6086956521739131</c:v>
                </c:pt>
                <c:pt idx="3">
                  <c:v>0</c:v>
                </c:pt>
              </c:numCache>
            </c:numRef>
          </c:val>
          <c:extLst>
            <c:ext xmlns:c16="http://schemas.microsoft.com/office/drawing/2014/chart" uri="{C3380CC4-5D6E-409C-BE32-E72D297353CC}">
              <c16:uniqueId val="{00000000-A661-48CC-9236-0635DAB6E335}"/>
            </c:ext>
          </c:extLst>
        </c:ser>
        <c:dLbls>
          <c:dLblPos val="inEnd"/>
          <c:showLegendKey val="0"/>
          <c:showVal val="1"/>
          <c:showCatName val="0"/>
          <c:showSerName val="0"/>
          <c:showPercent val="0"/>
          <c:showBubbleSize val="0"/>
          <c:showLeaderLines val="1"/>
        </c:dLbls>
        <c:firstSliceAng val="0"/>
      </c:pieChart>
    </c:plotArea>
    <c:legend>
      <c:legendPos val="r"/>
      <c:layout>
        <c:manualLayout>
          <c:xMode val="edge"/>
          <c:yMode val="edge"/>
          <c:x val="0.62957251524822122"/>
          <c:y val="0.29340963458810931"/>
          <c:w val="0.34662214198416197"/>
          <c:h val="0.62020689496859849"/>
        </c:manualLayout>
      </c:layout>
      <c:overlay val="0"/>
      <c:txPr>
        <a:bodyPr/>
        <a:lstStyle/>
        <a:p>
          <a:pPr rtl="0">
            <a:defRPr>
              <a:solidFill>
                <a:schemeClr val="tx2">
                  <a:lumMod val="75000"/>
                </a:schemeClr>
              </a:solidFill>
            </a:defRPr>
          </a:pPr>
          <a:endParaRPr lang="nl-NL"/>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lumMod val="75000"/>
                  </a:schemeClr>
                </a:solidFill>
              </a:defRPr>
            </a:pPr>
            <a:r>
              <a:rPr lang="nl-NL" sz="1200">
                <a:solidFill>
                  <a:schemeClr val="tx2">
                    <a:lumMod val="75000"/>
                  </a:schemeClr>
                </a:solidFill>
              </a:rPr>
              <a:t>Leerjaar 4</a:t>
            </a:r>
          </a:p>
        </c:rich>
      </c:tx>
      <c:layout>
        <c:manualLayout>
          <c:xMode val="edge"/>
          <c:yMode val="edge"/>
          <c:x val="0.19565499140193682"/>
          <c:y val="0.86064870101233337"/>
        </c:manualLayout>
      </c:layout>
      <c:overlay val="1"/>
    </c:title>
    <c:autoTitleDeleted val="0"/>
    <c:plotArea>
      <c:layout>
        <c:manualLayout>
          <c:layoutTarget val="inner"/>
          <c:xMode val="edge"/>
          <c:yMode val="edge"/>
          <c:x val="0.11331955380577428"/>
          <c:y val="5.0925925925925923E-2"/>
          <c:w val="0.42222222222222222"/>
          <c:h val="0.70370370370370372"/>
        </c:manualLayout>
      </c:layout>
      <c:pieChart>
        <c:varyColors val="1"/>
        <c:ser>
          <c:idx val="0"/>
          <c:order val="0"/>
          <c:dLbls>
            <c:numFmt formatCode="#,##0" sourceLinked="0"/>
            <c:spPr>
              <a:noFill/>
              <a:ln>
                <a:noFill/>
              </a:ln>
              <a:effectLst/>
            </c:spPr>
            <c:txPr>
              <a:bodyPr/>
              <a:lstStyle/>
              <a:p>
                <a:pPr>
                  <a:defRPr sz="800">
                    <a:solidFill>
                      <a:schemeClr val="tx2">
                        <a:lumMod val="75000"/>
                      </a:schemeClr>
                    </a:solidFill>
                  </a:defRPr>
                </a:pPr>
                <a:endParaRPr lang="nl-NL"/>
              </a:p>
            </c:tx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gegevens!$J$29:$J$32</c:f>
              <c:strCache>
                <c:ptCount val="4"/>
                <c:pt idx="0">
                  <c:v>beroepsgericht</c:v>
                </c:pt>
                <c:pt idx="1">
                  <c:v>bpv</c:v>
                </c:pt>
                <c:pt idx="2">
                  <c:v>avo</c:v>
                </c:pt>
                <c:pt idx="3">
                  <c:v>L&amp;B</c:v>
                </c:pt>
              </c:strCache>
            </c:strRef>
          </c:cat>
          <c:val>
            <c:numRef>
              <c:f>gegevens!$L$29:$L$32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6A1-464E-AD57-7D9BB1106A0B}"/>
            </c:ext>
          </c:extLst>
        </c:ser>
        <c:dLbls>
          <c:dLblPos val="inEnd"/>
          <c:showLegendKey val="0"/>
          <c:showVal val="1"/>
          <c:showCatName val="0"/>
          <c:showSerName val="0"/>
          <c:showPercent val="0"/>
          <c:showBubbleSize val="0"/>
          <c:showLeaderLines val="1"/>
        </c:dLbls>
        <c:firstSliceAng val="0"/>
      </c:pieChart>
    </c:plotArea>
    <c:legend>
      <c:legendPos val="r"/>
      <c:layout>
        <c:manualLayout>
          <c:xMode val="edge"/>
          <c:yMode val="edge"/>
          <c:x val="0.62957251524822122"/>
          <c:y val="0.29340963458810931"/>
          <c:w val="0.34662214198416197"/>
          <c:h val="0.62020689496859849"/>
        </c:manualLayout>
      </c:layout>
      <c:overlay val="0"/>
      <c:txPr>
        <a:bodyPr/>
        <a:lstStyle/>
        <a:p>
          <a:pPr rtl="0">
            <a:defRPr>
              <a:solidFill>
                <a:schemeClr val="tx2">
                  <a:lumMod val="75000"/>
                </a:schemeClr>
              </a:solidFill>
            </a:defRPr>
          </a:pPr>
          <a:endParaRPr lang="nl-NL"/>
        </a:p>
      </c:txPr>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1.jp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0</xdr:row>
          <xdr:rowOff>121920</xdr:rowOff>
        </xdr:from>
        <xdr:to>
          <xdr:col>8</xdr:col>
          <xdr:colOff>563880</xdr:colOff>
          <xdr:row>4</xdr:row>
          <xdr:rowOff>60960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31</xdr:row>
          <xdr:rowOff>38100</xdr:rowOff>
        </xdr:from>
        <xdr:to>
          <xdr:col>8</xdr:col>
          <xdr:colOff>594360</xdr:colOff>
          <xdr:row>37</xdr:row>
          <xdr:rowOff>22860</xdr:rowOff>
        </xdr:to>
        <xdr:sp macro="" textlink="">
          <xdr:nvSpPr>
            <xdr:cNvPr id="9221" name="Object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37</xdr:row>
          <xdr:rowOff>137160</xdr:rowOff>
        </xdr:from>
        <xdr:to>
          <xdr:col>8</xdr:col>
          <xdr:colOff>579120</xdr:colOff>
          <xdr:row>42</xdr:row>
          <xdr:rowOff>83820</xdr:rowOff>
        </xdr:to>
        <xdr:sp macro="" textlink="">
          <xdr:nvSpPr>
            <xdr:cNvPr id="9223" name="Object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43</xdr:row>
          <xdr:rowOff>7620</xdr:rowOff>
        </xdr:from>
        <xdr:to>
          <xdr:col>7</xdr:col>
          <xdr:colOff>266700</xdr:colOff>
          <xdr:row>48</xdr:row>
          <xdr:rowOff>45720</xdr:rowOff>
        </xdr:to>
        <xdr:sp macro="" textlink="">
          <xdr:nvSpPr>
            <xdr:cNvPr id="9224" name="Object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xdr:row>
          <xdr:rowOff>152400</xdr:rowOff>
        </xdr:from>
        <xdr:to>
          <xdr:col>8</xdr:col>
          <xdr:colOff>594360</xdr:colOff>
          <xdr:row>15</xdr:row>
          <xdr:rowOff>137160</xdr:rowOff>
        </xdr:to>
        <xdr:sp macro="" textlink="">
          <xdr:nvSpPr>
            <xdr:cNvPr id="9227" name="Object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16</xdr:row>
          <xdr:rowOff>60960</xdr:rowOff>
        </xdr:from>
        <xdr:to>
          <xdr:col>8</xdr:col>
          <xdr:colOff>594360</xdr:colOff>
          <xdr:row>30</xdr:row>
          <xdr:rowOff>106680</xdr:rowOff>
        </xdr:to>
        <xdr:sp macro="" textlink="">
          <xdr:nvSpPr>
            <xdr:cNvPr id="9228" name="Object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42334</xdr:rowOff>
    </xdr:from>
    <xdr:to>
      <xdr:col>1</xdr:col>
      <xdr:colOff>677333</xdr:colOff>
      <xdr:row>2</xdr:row>
      <xdr:rowOff>171636</xdr:rowOff>
    </xdr:to>
    <xdr:pic>
      <xdr:nvPicPr>
        <xdr:cNvPr id="4" name="Afbeelding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42334"/>
          <a:ext cx="582083" cy="5293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112183</xdr:colOff>
      <xdr:row>0</xdr:row>
      <xdr:rowOff>44452</xdr:rowOff>
    </xdr:from>
    <xdr:to>
      <xdr:col>1</xdr:col>
      <xdr:colOff>666750</xdr:colOff>
      <xdr:row>2</xdr:row>
      <xdr:rowOff>151756</xdr:rowOff>
    </xdr:to>
    <xdr:pic>
      <xdr:nvPicPr>
        <xdr:cNvPr id="3" name="Afbeelding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833" y="44452"/>
          <a:ext cx="554567" cy="5073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0</xdr:row>
      <xdr:rowOff>47625</xdr:rowOff>
    </xdr:from>
    <xdr:to>
      <xdr:col>1</xdr:col>
      <xdr:colOff>667808</xdr:colOff>
      <xdr:row>2</xdr:row>
      <xdr:rowOff>180102</xdr:rowOff>
    </xdr:to>
    <xdr:pic>
      <xdr:nvPicPr>
        <xdr:cNvPr id="3" name="Afbeelding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7625"/>
          <a:ext cx="582083" cy="5325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0</xdr:row>
      <xdr:rowOff>28575</xdr:rowOff>
    </xdr:from>
    <xdr:to>
      <xdr:col>1</xdr:col>
      <xdr:colOff>686858</xdr:colOff>
      <xdr:row>2</xdr:row>
      <xdr:rowOff>161052</xdr:rowOff>
    </xdr:to>
    <xdr:pic>
      <xdr:nvPicPr>
        <xdr:cNvPr id="3" name="Afbeelding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228600"/>
          <a:ext cx="582083" cy="5325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16933</xdr:colOff>
      <xdr:row>0</xdr:row>
      <xdr:rowOff>16928</xdr:rowOff>
    </xdr:from>
    <xdr:to>
      <xdr:col>12</xdr:col>
      <xdr:colOff>590360</xdr:colOff>
      <xdr:row>6</xdr:row>
      <xdr:rowOff>118527</xdr:rowOff>
    </xdr:to>
    <xdr:pic>
      <xdr:nvPicPr>
        <xdr:cNvPr id="2" name="Afbeelding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5200" y="16928"/>
          <a:ext cx="2411752" cy="12615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2</xdr:row>
      <xdr:rowOff>42863</xdr:rowOff>
    </xdr:from>
    <xdr:to>
      <xdr:col>5</xdr:col>
      <xdr:colOff>428625</xdr:colOff>
      <xdr:row>10</xdr:row>
      <xdr:rowOff>1</xdr:rowOff>
    </xdr:to>
    <xdr:graphicFrame macro="">
      <xdr:nvGraphicFramePr>
        <xdr:cNvPr id="2" name="Grafiek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11</xdr:row>
      <xdr:rowOff>38100</xdr:rowOff>
    </xdr:from>
    <xdr:to>
      <xdr:col>5</xdr:col>
      <xdr:colOff>438149</xdr:colOff>
      <xdr:row>18</xdr:row>
      <xdr:rowOff>185738</xdr:rowOff>
    </xdr:to>
    <xdr:graphicFrame macro="">
      <xdr:nvGraphicFramePr>
        <xdr:cNvPr id="6" name="Grafiek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20</xdr:row>
      <xdr:rowOff>47625</xdr:rowOff>
    </xdr:from>
    <xdr:to>
      <xdr:col>5</xdr:col>
      <xdr:colOff>447674</xdr:colOff>
      <xdr:row>28</xdr:row>
      <xdr:rowOff>4763</xdr:rowOff>
    </xdr:to>
    <xdr:graphicFrame macro="">
      <xdr:nvGraphicFramePr>
        <xdr:cNvPr id="8" name="Grafiek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29</xdr:row>
      <xdr:rowOff>38100</xdr:rowOff>
    </xdr:from>
    <xdr:to>
      <xdr:col>5</xdr:col>
      <xdr:colOff>428624</xdr:colOff>
      <xdr:row>36</xdr:row>
      <xdr:rowOff>185738</xdr:rowOff>
    </xdr:to>
    <xdr:graphicFrame macro="">
      <xdr:nvGraphicFramePr>
        <xdr:cNvPr id="9" name="Grafiek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nr\Downloads\MJP%20LPP%20Bedrijfsadministrateur%20-%20cohor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lichting"/>
      <sheetName val="Opleidingsgegevens"/>
      <sheetName val="Leerjaar1"/>
      <sheetName val="Leerjaar2"/>
      <sheetName val="Leerjaar3"/>
      <sheetName val="Leerjaar4"/>
      <sheetName val="Verantwoording"/>
      <sheetName val="Verdeling"/>
      <sheetName val="gegevens"/>
    </sheetNames>
    <sheetDataSet>
      <sheetData sheetId="0"/>
      <sheetData sheetId="1">
        <row r="16">
          <cell r="D16">
            <v>8</v>
          </cell>
        </row>
        <row r="17">
          <cell r="D17">
            <v>9</v>
          </cell>
        </row>
        <row r="18">
          <cell r="D18">
            <v>8</v>
          </cell>
        </row>
        <row r="19">
          <cell r="D19">
            <v>7</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Microsoft_Visio_2003-2010-tekening2.vsd"/><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oleObject" Target="../embeddings/Microsoft_Visio_2003-2010-tekening4.vsd"/><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Microsoft_Visio_2003-2010-tekening1.vsd"/><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Microsoft_Visio_2003-2010-tekening3.vsd"/><Relationship Id="rId4" Type="http://schemas.openxmlformats.org/officeDocument/2006/relationships/oleObject" Target="../embeddings/Microsoft_Visio_2003-2010-tekening.vsd"/><Relationship Id="rId9" Type="http://schemas.openxmlformats.org/officeDocument/2006/relationships/image" Target="../media/image3.emf"/><Relationship Id="rId14" Type="http://schemas.openxmlformats.org/officeDocument/2006/relationships/oleObject" Target="../embeddings/Microsoft_Visio_2003-2010-tekening5.vsd"/></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55"/>
  <sheetViews>
    <sheetView zoomScale="90" zoomScaleNormal="90" workbookViewId="0"/>
  </sheetViews>
  <sheetFormatPr defaultRowHeight="14.4" x14ac:dyDescent="0.3"/>
  <cols>
    <col min="1" max="1" width="2.44140625" customWidth="1"/>
  </cols>
  <sheetData>
    <row r="1" s="124" customFormat="1" x14ac:dyDescent="0.3"/>
    <row r="2" s="124" customFormat="1" x14ac:dyDescent="0.3"/>
    <row r="3" s="124" customFormat="1" x14ac:dyDescent="0.3"/>
    <row r="4" s="124" customFormat="1" x14ac:dyDescent="0.3"/>
    <row r="5" s="124" customFormat="1" x14ac:dyDescent="0.3"/>
    <row r="6" s="124" customFormat="1" x14ac:dyDescent="0.3"/>
    <row r="7" s="124" customFormat="1" x14ac:dyDescent="0.3"/>
    <row r="8" s="124" customFormat="1" x14ac:dyDescent="0.3"/>
    <row r="9" s="124" customFormat="1" x14ac:dyDescent="0.3"/>
    <row r="10" s="124" customFormat="1" x14ac:dyDescent="0.3"/>
    <row r="11" s="124" customFormat="1" x14ac:dyDescent="0.3"/>
    <row r="12" s="124" customFormat="1" x14ac:dyDescent="0.3"/>
    <row r="13" s="124" customFormat="1" x14ac:dyDescent="0.3"/>
    <row r="14" s="124" customFormat="1" x14ac:dyDescent="0.3"/>
    <row r="15" s="124" customFormat="1" x14ac:dyDescent="0.3"/>
    <row r="16" s="124" customFormat="1" x14ac:dyDescent="0.3"/>
    <row r="17" s="124" customFormat="1" x14ac:dyDescent="0.3"/>
    <row r="18" s="124" customFormat="1" x14ac:dyDescent="0.3"/>
    <row r="19" s="124" customFormat="1" x14ac:dyDescent="0.3"/>
    <row r="20" s="124" customFormat="1" x14ac:dyDescent="0.3"/>
    <row r="21" s="124" customFormat="1" x14ac:dyDescent="0.3"/>
    <row r="22" s="124" customFormat="1" x14ac:dyDescent="0.3"/>
    <row r="23" s="124" customFormat="1" x14ac:dyDescent="0.3"/>
    <row r="24" s="124" customFormat="1" x14ac:dyDescent="0.3"/>
    <row r="25" s="124" customFormat="1" x14ac:dyDescent="0.3"/>
    <row r="26" s="124" customFormat="1" x14ac:dyDescent="0.3"/>
    <row r="27" s="124" customFormat="1" x14ac:dyDescent="0.3"/>
    <row r="28" s="124" customFormat="1" x14ac:dyDescent="0.3"/>
    <row r="29" s="124" customFormat="1" x14ac:dyDescent="0.3"/>
    <row r="30" s="124" customFormat="1" x14ac:dyDescent="0.3"/>
    <row r="31" s="124" customFormat="1" x14ac:dyDescent="0.3"/>
    <row r="32" s="124" customFormat="1" x14ac:dyDescent="0.3"/>
    <row r="33" s="124" customFormat="1" x14ac:dyDescent="0.3"/>
    <row r="34" s="124" customFormat="1" x14ac:dyDescent="0.3"/>
    <row r="35" s="124" customFormat="1" x14ac:dyDescent="0.3"/>
    <row r="36" s="124" customFormat="1" x14ac:dyDescent="0.3"/>
    <row r="37" s="124" customFormat="1" x14ac:dyDescent="0.3"/>
    <row r="38" s="124" customFormat="1" x14ac:dyDescent="0.3"/>
    <row r="39" s="124" customFormat="1" x14ac:dyDescent="0.3"/>
    <row r="40" s="124" customFormat="1" x14ac:dyDescent="0.3"/>
    <row r="41" s="124" customFormat="1" x14ac:dyDescent="0.3"/>
    <row r="42" s="124" customFormat="1" x14ac:dyDescent="0.3"/>
    <row r="43" s="124" customFormat="1" x14ac:dyDescent="0.3"/>
    <row r="44" s="124" customFormat="1" x14ac:dyDescent="0.3"/>
    <row r="45" s="124" customFormat="1" x14ac:dyDescent="0.3"/>
    <row r="46" s="124" customFormat="1" x14ac:dyDescent="0.3"/>
    <row r="47" s="124" customFormat="1" x14ac:dyDescent="0.3"/>
    <row r="48" s="124" customFormat="1" x14ac:dyDescent="0.3"/>
    <row r="49" s="124" customFormat="1" x14ac:dyDescent="0.3"/>
    <row r="50" s="124" customFormat="1" x14ac:dyDescent="0.3"/>
    <row r="51" s="124" customFormat="1" x14ac:dyDescent="0.3"/>
    <row r="52" s="124" customFormat="1" x14ac:dyDescent="0.3"/>
    <row r="53" s="124" customFormat="1" x14ac:dyDescent="0.3"/>
    <row r="54" s="124" customFormat="1" x14ac:dyDescent="0.3"/>
    <row r="55" s="124" customFormat="1" x14ac:dyDescent="0.3"/>
  </sheetData>
  <sheetProtection password="CC40" sheet="1" objects="1" scenarios="1"/>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1" shapeId="9217" r:id="rId4">
          <objectPr defaultSize="0" autoPict="0" r:id="rId5">
            <anchor moveWithCells="1">
              <from>
                <xdr:col>0</xdr:col>
                <xdr:colOff>137160</xdr:colOff>
                <xdr:row>0</xdr:row>
                <xdr:rowOff>121920</xdr:rowOff>
              </from>
              <to>
                <xdr:col>8</xdr:col>
                <xdr:colOff>563880</xdr:colOff>
                <xdr:row>4</xdr:row>
                <xdr:rowOff>60960</xdr:rowOff>
              </to>
            </anchor>
          </objectPr>
        </oleObject>
      </mc:Choice>
      <mc:Fallback>
        <oleObject progId="Visio.Drawing.11" shapeId="9217" r:id="rId4"/>
      </mc:Fallback>
    </mc:AlternateContent>
    <mc:AlternateContent xmlns:mc="http://schemas.openxmlformats.org/markup-compatibility/2006">
      <mc:Choice Requires="x14">
        <oleObject progId="Visio.Drawing.11" shapeId="9221" r:id="rId6">
          <objectPr defaultSize="0" autoPict="0" r:id="rId7">
            <anchor moveWithCells="1">
              <from>
                <xdr:col>0</xdr:col>
                <xdr:colOff>137160</xdr:colOff>
                <xdr:row>31</xdr:row>
                <xdr:rowOff>38100</xdr:rowOff>
              </from>
              <to>
                <xdr:col>8</xdr:col>
                <xdr:colOff>594360</xdr:colOff>
                <xdr:row>37</xdr:row>
                <xdr:rowOff>22860</xdr:rowOff>
              </to>
            </anchor>
          </objectPr>
        </oleObject>
      </mc:Choice>
      <mc:Fallback>
        <oleObject progId="Visio.Drawing.11" shapeId="9221" r:id="rId6"/>
      </mc:Fallback>
    </mc:AlternateContent>
    <mc:AlternateContent xmlns:mc="http://schemas.openxmlformats.org/markup-compatibility/2006">
      <mc:Choice Requires="x14">
        <oleObject progId="Visio.Drawing.11" shapeId="9223" r:id="rId8">
          <objectPr defaultSize="0" autoPict="0" r:id="rId9">
            <anchor moveWithCells="1">
              <from>
                <xdr:col>0</xdr:col>
                <xdr:colOff>114300</xdr:colOff>
                <xdr:row>37</xdr:row>
                <xdr:rowOff>137160</xdr:rowOff>
              </from>
              <to>
                <xdr:col>8</xdr:col>
                <xdr:colOff>579120</xdr:colOff>
                <xdr:row>42</xdr:row>
                <xdr:rowOff>83820</xdr:rowOff>
              </to>
            </anchor>
          </objectPr>
        </oleObject>
      </mc:Choice>
      <mc:Fallback>
        <oleObject progId="Visio.Drawing.11" shapeId="9223" r:id="rId8"/>
      </mc:Fallback>
    </mc:AlternateContent>
    <mc:AlternateContent xmlns:mc="http://schemas.openxmlformats.org/markup-compatibility/2006">
      <mc:Choice Requires="x14">
        <oleObject progId="Visio.Drawing.11" shapeId="9224" r:id="rId10">
          <objectPr defaultSize="0" autoPict="0" r:id="rId11">
            <anchor moveWithCells="1">
              <from>
                <xdr:col>0</xdr:col>
                <xdr:colOff>121920</xdr:colOff>
                <xdr:row>43</xdr:row>
                <xdr:rowOff>7620</xdr:rowOff>
              </from>
              <to>
                <xdr:col>7</xdr:col>
                <xdr:colOff>266700</xdr:colOff>
                <xdr:row>48</xdr:row>
                <xdr:rowOff>45720</xdr:rowOff>
              </to>
            </anchor>
          </objectPr>
        </oleObject>
      </mc:Choice>
      <mc:Fallback>
        <oleObject progId="Visio.Drawing.11" shapeId="9224" r:id="rId10"/>
      </mc:Fallback>
    </mc:AlternateContent>
    <mc:AlternateContent xmlns:mc="http://schemas.openxmlformats.org/markup-compatibility/2006">
      <mc:Choice Requires="x14">
        <oleObject progId="Visio.Drawing.11" shapeId="9227" r:id="rId12">
          <objectPr defaultSize="0" autoPict="0" r:id="rId13">
            <anchor moveWithCells="1">
              <from>
                <xdr:col>0</xdr:col>
                <xdr:colOff>137160</xdr:colOff>
                <xdr:row>4</xdr:row>
                <xdr:rowOff>152400</xdr:rowOff>
              </from>
              <to>
                <xdr:col>8</xdr:col>
                <xdr:colOff>594360</xdr:colOff>
                <xdr:row>15</xdr:row>
                <xdr:rowOff>137160</xdr:rowOff>
              </to>
            </anchor>
          </objectPr>
        </oleObject>
      </mc:Choice>
      <mc:Fallback>
        <oleObject progId="Visio.Drawing.11" shapeId="9227" r:id="rId12"/>
      </mc:Fallback>
    </mc:AlternateContent>
    <mc:AlternateContent xmlns:mc="http://schemas.openxmlformats.org/markup-compatibility/2006">
      <mc:Choice Requires="x14">
        <oleObject progId="Visio.Drawing.11" shapeId="9228" r:id="rId14">
          <objectPr defaultSize="0" autoPict="0" r:id="rId15">
            <anchor moveWithCells="1">
              <from>
                <xdr:col>0</xdr:col>
                <xdr:colOff>137160</xdr:colOff>
                <xdr:row>16</xdr:row>
                <xdr:rowOff>60960</xdr:rowOff>
              </from>
              <to>
                <xdr:col>8</xdr:col>
                <xdr:colOff>594360</xdr:colOff>
                <xdr:row>30</xdr:row>
                <xdr:rowOff>106680</xdr:rowOff>
              </to>
            </anchor>
          </objectPr>
        </oleObject>
      </mc:Choice>
      <mc:Fallback>
        <oleObject progId="Visio.Drawing.11" shapeId="9228" r:id="rId1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S60"/>
  <sheetViews>
    <sheetView tabSelected="1" zoomScaleNormal="100" workbookViewId="0">
      <selection activeCell="H44" sqref="H44"/>
    </sheetView>
  </sheetViews>
  <sheetFormatPr defaultRowHeight="14.4" x14ac:dyDescent="0.3"/>
  <cols>
    <col min="1" max="1" width="1.6640625" customWidth="1"/>
    <col min="2" max="2" width="12.33203125" style="1" customWidth="1"/>
    <col min="3" max="6" width="10.6640625" style="1" customWidth="1"/>
    <col min="7" max="7" width="1.6640625" customWidth="1"/>
    <col min="8" max="8" width="11.6640625" customWidth="1"/>
    <col min="9" max="9" width="1.6640625" customWidth="1"/>
    <col min="12" max="12" width="1.6640625" customWidth="1"/>
    <col min="14" max="19" width="8.88671875" style="210"/>
  </cols>
  <sheetData>
    <row r="1" spans="1:13" ht="18.600000000000001" customHeight="1" x14ac:dyDescent="0.3">
      <c r="A1" s="10"/>
      <c r="B1" s="209" t="s">
        <v>23</v>
      </c>
      <c r="C1" s="347" t="s">
        <v>93</v>
      </c>
      <c r="D1" s="347"/>
      <c r="E1" s="347"/>
      <c r="F1" s="347"/>
      <c r="G1" s="347"/>
      <c r="H1" s="347"/>
      <c r="I1" s="347"/>
      <c r="J1" s="347"/>
      <c r="K1" s="347"/>
      <c r="L1" s="208"/>
      <c r="M1" s="210"/>
    </row>
    <row r="2" spans="1:13" ht="6" customHeight="1" thickBot="1" x14ac:dyDescent="0.35">
      <c r="A2" s="210"/>
      <c r="B2" s="211"/>
      <c r="C2" s="211"/>
      <c r="D2" s="211"/>
      <c r="E2" s="211"/>
      <c r="F2" s="211"/>
      <c r="G2" s="210"/>
      <c r="H2" s="210"/>
      <c r="I2" s="210"/>
      <c r="J2" s="210"/>
      <c r="K2" s="210"/>
      <c r="L2" s="210"/>
      <c r="M2" s="210"/>
    </row>
    <row r="3" spans="1:13" ht="4.2" customHeight="1" x14ac:dyDescent="0.3">
      <c r="A3" s="4"/>
      <c r="B3" s="5"/>
      <c r="C3" s="5"/>
      <c r="D3" s="5"/>
      <c r="E3" s="6"/>
      <c r="F3" s="6"/>
      <c r="G3" s="6"/>
      <c r="H3" s="6"/>
      <c r="I3" s="7"/>
      <c r="J3" s="210"/>
      <c r="K3" s="210"/>
      <c r="L3" s="210"/>
      <c r="M3" s="210"/>
    </row>
    <row r="4" spans="1:13" ht="4.2" customHeight="1" x14ac:dyDescent="0.3">
      <c r="A4" s="8"/>
      <c r="B4" s="9"/>
      <c r="C4" s="9"/>
      <c r="D4" s="9"/>
      <c r="E4" s="10"/>
      <c r="F4" s="10"/>
      <c r="G4" s="10"/>
      <c r="H4" s="10"/>
      <c r="I4" s="11"/>
      <c r="J4" s="210"/>
      <c r="K4" s="210"/>
      <c r="L4" s="210"/>
      <c r="M4" s="210"/>
    </row>
    <row r="5" spans="1:13" x14ac:dyDescent="0.3">
      <c r="A5" s="8"/>
      <c r="B5" s="12" t="s">
        <v>94</v>
      </c>
      <c r="C5" s="338" t="s">
        <v>135</v>
      </c>
      <c r="D5" s="339"/>
      <c r="E5" s="339"/>
      <c r="F5" s="339"/>
      <c r="G5" s="339"/>
      <c r="H5" s="340"/>
      <c r="I5" s="11"/>
      <c r="J5" s="210"/>
      <c r="K5" s="210"/>
      <c r="L5" s="210"/>
      <c r="M5" s="210"/>
    </row>
    <row r="6" spans="1:13" x14ac:dyDescent="0.3">
      <c r="A6" s="8"/>
      <c r="B6" s="12" t="s">
        <v>95</v>
      </c>
      <c r="C6" s="19" t="s">
        <v>53</v>
      </c>
      <c r="D6" s="341"/>
      <c r="E6" s="341"/>
      <c r="F6" s="341"/>
      <c r="G6" s="341"/>
      <c r="H6" s="341"/>
      <c r="I6" s="11"/>
      <c r="J6" s="210"/>
      <c r="K6" s="210"/>
      <c r="L6" s="210"/>
      <c r="M6" s="210"/>
    </row>
    <row r="7" spans="1:13" x14ac:dyDescent="0.3">
      <c r="A7" s="8"/>
      <c r="B7" s="12" t="s">
        <v>96</v>
      </c>
      <c r="C7" s="19">
        <v>4</v>
      </c>
      <c r="D7" s="20"/>
      <c r="E7" s="21"/>
      <c r="F7" s="21"/>
      <c r="G7" s="21"/>
      <c r="H7" s="21"/>
      <c r="I7" s="11"/>
      <c r="J7" s="210"/>
      <c r="K7" s="210"/>
      <c r="L7" s="210"/>
      <c r="M7" s="210"/>
    </row>
    <row r="8" spans="1:13" x14ac:dyDescent="0.3">
      <c r="A8" s="8"/>
      <c r="B8" s="12" t="s">
        <v>97</v>
      </c>
      <c r="C8" s="19">
        <v>25140</v>
      </c>
      <c r="D8" s="20"/>
      <c r="E8" s="21"/>
      <c r="F8" s="21"/>
      <c r="G8" s="21"/>
      <c r="H8" s="21"/>
      <c r="I8" s="11"/>
      <c r="J8" s="210"/>
      <c r="K8" s="210"/>
      <c r="L8" s="210"/>
      <c r="M8" s="210"/>
    </row>
    <row r="9" spans="1:13" x14ac:dyDescent="0.3">
      <c r="A9" s="8"/>
      <c r="B9" s="12" t="s">
        <v>98</v>
      </c>
      <c r="C9" s="19" t="s">
        <v>24</v>
      </c>
      <c r="D9" s="342"/>
      <c r="E9" s="342"/>
      <c r="F9" s="342"/>
      <c r="G9" s="342"/>
      <c r="H9" s="342"/>
      <c r="I9" s="11"/>
      <c r="J9" s="210"/>
      <c r="K9" s="210"/>
      <c r="L9" s="210"/>
      <c r="M9" s="210"/>
    </row>
    <row r="10" spans="1:13" x14ac:dyDescent="0.3">
      <c r="A10" s="8"/>
      <c r="B10" s="12" t="s">
        <v>99</v>
      </c>
      <c r="C10" s="19"/>
      <c r="D10" s="343"/>
      <c r="E10" s="343"/>
      <c r="F10" s="343"/>
      <c r="G10" s="343"/>
      <c r="H10" s="343"/>
      <c r="I10" s="11"/>
      <c r="J10" s="210"/>
      <c r="K10" s="210"/>
      <c r="L10" s="210"/>
      <c r="M10" s="210"/>
    </row>
    <row r="11" spans="1:13" ht="4.2" customHeight="1" thickBot="1" x14ac:dyDescent="0.35">
      <c r="A11" s="13"/>
      <c r="B11" s="14"/>
      <c r="C11" s="14"/>
      <c r="D11" s="14"/>
      <c r="E11" s="15"/>
      <c r="F11" s="15"/>
      <c r="G11" s="15"/>
      <c r="H11" s="15"/>
      <c r="I11" s="16"/>
      <c r="J11" s="210"/>
      <c r="K11" s="210"/>
      <c r="L11" s="210"/>
      <c r="M11" s="210"/>
    </row>
    <row r="12" spans="1:13" ht="6" customHeight="1" thickBot="1" x14ac:dyDescent="0.35">
      <c r="A12" s="210"/>
      <c r="B12" s="212"/>
      <c r="C12" s="212"/>
      <c r="D12" s="212"/>
      <c r="E12" s="213"/>
      <c r="F12" s="213"/>
      <c r="G12" s="213"/>
      <c r="H12" s="210"/>
      <c r="I12" s="210"/>
      <c r="J12" s="210"/>
      <c r="K12" s="210"/>
      <c r="L12" s="210"/>
      <c r="M12" s="210"/>
    </row>
    <row r="13" spans="1:13" ht="4.2" customHeight="1" x14ac:dyDescent="0.3">
      <c r="A13" s="4"/>
      <c r="B13" s="348" t="s">
        <v>31</v>
      </c>
      <c r="C13" s="348"/>
      <c r="D13" s="348"/>
      <c r="E13" s="348"/>
      <c r="F13" s="348"/>
      <c r="G13" s="348"/>
      <c r="H13" s="348"/>
      <c r="I13" s="348"/>
      <c r="J13" s="348"/>
      <c r="K13" s="348"/>
      <c r="L13" s="349"/>
      <c r="M13" s="210"/>
    </row>
    <row r="14" spans="1:13" ht="13.2" customHeight="1" thickBot="1" x14ac:dyDescent="0.35">
      <c r="A14" s="13"/>
      <c r="B14" s="350"/>
      <c r="C14" s="350"/>
      <c r="D14" s="350"/>
      <c r="E14" s="350"/>
      <c r="F14" s="350"/>
      <c r="G14" s="350"/>
      <c r="H14" s="350"/>
      <c r="I14" s="350"/>
      <c r="J14" s="350"/>
      <c r="K14" s="350"/>
      <c r="L14" s="351"/>
      <c r="M14" s="210"/>
    </row>
    <row r="15" spans="1:13" ht="27" customHeight="1" x14ac:dyDescent="0.3">
      <c r="A15" s="8"/>
      <c r="B15" s="9"/>
      <c r="C15" s="9"/>
      <c r="D15" s="206" t="s">
        <v>19</v>
      </c>
      <c r="E15" s="206" t="s">
        <v>40</v>
      </c>
      <c r="F15" s="206" t="s">
        <v>92</v>
      </c>
      <c r="G15" s="10"/>
      <c r="H15" s="346" t="s">
        <v>82</v>
      </c>
      <c r="I15" s="346"/>
      <c r="J15" s="346"/>
      <c r="K15" s="346"/>
      <c r="L15" s="11"/>
      <c r="M15" s="210"/>
    </row>
    <row r="16" spans="1:13" ht="15.75" customHeight="1" x14ac:dyDescent="0.3">
      <c r="A16" s="8"/>
      <c r="B16" s="214" t="s">
        <v>81</v>
      </c>
      <c r="C16" s="9" t="s">
        <v>17</v>
      </c>
      <c r="D16" s="23">
        <v>8</v>
      </c>
      <c r="E16" s="18">
        <v>2</v>
      </c>
      <c r="F16" s="18"/>
      <c r="G16" s="10"/>
      <c r="H16" s="344" t="s">
        <v>110</v>
      </c>
      <c r="I16" s="345"/>
      <c r="J16" s="345"/>
      <c r="K16" s="345"/>
      <c r="L16" s="11"/>
      <c r="M16" s="210"/>
    </row>
    <row r="17" spans="1:13" x14ac:dyDescent="0.3">
      <c r="A17" s="8"/>
      <c r="B17" s="9"/>
      <c r="C17" s="9" t="s">
        <v>5</v>
      </c>
      <c r="D17" s="23">
        <v>9</v>
      </c>
      <c r="E17" s="18">
        <v>1</v>
      </c>
      <c r="F17" s="18"/>
      <c r="G17" s="10"/>
      <c r="H17" s="345"/>
      <c r="I17" s="345"/>
      <c r="J17" s="345"/>
      <c r="K17" s="345"/>
      <c r="L17" s="11"/>
      <c r="M17" s="210"/>
    </row>
    <row r="18" spans="1:13" x14ac:dyDescent="0.3">
      <c r="A18" s="8"/>
      <c r="B18" s="9"/>
      <c r="C18" s="9" t="s">
        <v>7</v>
      </c>
      <c r="D18" s="23">
        <v>9</v>
      </c>
      <c r="E18" s="18">
        <v>1</v>
      </c>
      <c r="F18" s="18"/>
      <c r="G18" s="10"/>
      <c r="H18" s="345"/>
      <c r="I18" s="345"/>
      <c r="J18" s="345"/>
      <c r="K18" s="345"/>
      <c r="L18" s="11"/>
      <c r="M18" s="210"/>
    </row>
    <row r="19" spans="1:13" x14ac:dyDescent="0.3">
      <c r="A19" s="8"/>
      <c r="B19" s="9"/>
      <c r="C19" s="9" t="s">
        <v>8</v>
      </c>
      <c r="D19" s="23">
        <v>7</v>
      </c>
      <c r="E19" s="18">
        <v>1</v>
      </c>
      <c r="F19" s="18"/>
      <c r="G19" s="10"/>
      <c r="H19" s="345"/>
      <c r="I19" s="345"/>
      <c r="J19" s="345"/>
      <c r="K19" s="345"/>
      <c r="L19" s="11"/>
      <c r="M19" s="210"/>
    </row>
    <row r="20" spans="1:13" ht="4.2" customHeight="1" x14ac:dyDescent="0.3">
      <c r="A20" s="8"/>
      <c r="B20" s="9"/>
      <c r="C20" s="9"/>
      <c r="D20" s="9"/>
      <c r="E20" s="9"/>
      <c r="F20" s="9"/>
      <c r="G20" s="10"/>
      <c r="H20" s="10"/>
      <c r="I20" s="10"/>
      <c r="J20" s="10"/>
      <c r="K20" s="10"/>
      <c r="L20" s="11"/>
      <c r="M20" s="210"/>
    </row>
    <row r="21" spans="1:13" x14ac:dyDescent="0.3">
      <c r="A21" s="8"/>
      <c r="B21" s="9"/>
      <c r="C21" s="9" t="s">
        <v>18</v>
      </c>
      <c r="D21" s="9"/>
      <c r="E21" s="24">
        <f>SUM(D16:D19)</f>
        <v>33</v>
      </c>
      <c r="F21" s="203"/>
      <c r="G21" s="10"/>
      <c r="H21" s="201"/>
      <c r="I21" s="201"/>
      <c r="J21" s="201"/>
      <c r="K21" s="201"/>
      <c r="L21" s="11"/>
      <c r="M21" s="210"/>
    </row>
    <row r="22" spans="1:13" x14ac:dyDescent="0.3">
      <c r="A22" s="8"/>
      <c r="B22" s="9"/>
      <c r="C22" s="9" t="s">
        <v>90</v>
      </c>
      <c r="D22" s="9"/>
      <c r="E22" s="25">
        <f>SUM(E16:E19)</f>
        <v>5</v>
      </c>
      <c r="F22" s="204"/>
      <c r="G22" s="10"/>
      <c r="H22" s="200"/>
      <c r="I22" s="200"/>
      <c r="J22" s="200"/>
      <c r="K22" s="200"/>
      <c r="L22" s="11"/>
      <c r="M22" s="210"/>
    </row>
    <row r="23" spans="1:13" x14ac:dyDescent="0.3">
      <c r="A23" s="8"/>
      <c r="B23" s="9"/>
      <c r="C23" s="17" t="s">
        <v>89</v>
      </c>
      <c r="D23" s="9"/>
      <c r="E23" s="215">
        <f>SUM(E21:E22)</f>
        <v>38</v>
      </c>
      <c r="F23" s="204"/>
      <c r="G23" s="10"/>
      <c r="H23" s="337"/>
      <c r="I23" s="337"/>
      <c r="J23" s="337"/>
      <c r="K23" s="337"/>
      <c r="L23" s="11"/>
      <c r="M23" s="210"/>
    </row>
    <row r="24" spans="1:13" ht="6.9" customHeight="1" thickBot="1" x14ac:dyDescent="0.35">
      <c r="A24" s="8"/>
      <c r="B24" s="9"/>
      <c r="C24" s="9"/>
      <c r="D24" s="9"/>
      <c r="E24" s="28"/>
      <c r="F24" s="28"/>
      <c r="G24" s="10"/>
      <c r="H24" s="10"/>
      <c r="I24" s="10"/>
      <c r="J24" s="10"/>
      <c r="K24" s="10"/>
      <c r="L24" s="11"/>
      <c r="M24" s="210"/>
    </row>
    <row r="25" spans="1:13" ht="6.9" customHeight="1" x14ac:dyDescent="0.3">
      <c r="A25" s="4"/>
      <c r="B25" s="5"/>
      <c r="C25" s="5"/>
      <c r="D25" s="5"/>
      <c r="E25" s="5"/>
      <c r="F25" s="5"/>
      <c r="G25" s="6"/>
      <c r="H25" s="6"/>
      <c r="I25" s="6"/>
      <c r="J25" s="6"/>
      <c r="K25" s="6"/>
      <c r="L25" s="7"/>
      <c r="M25" s="210"/>
    </row>
    <row r="26" spans="1:13" ht="27" customHeight="1" x14ac:dyDescent="0.3">
      <c r="A26" s="8"/>
      <c r="B26" s="9"/>
      <c r="C26" s="9"/>
      <c r="D26" s="205" t="s">
        <v>19</v>
      </c>
      <c r="E26" s="205" t="s">
        <v>83</v>
      </c>
      <c r="F26" s="206" t="s">
        <v>92</v>
      </c>
      <c r="G26" s="10"/>
      <c r="H26" s="346" t="s">
        <v>82</v>
      </c>
      <c r="I26" s="346"/>
      <c r="J26" s="346"/>
      <c r="K26" s="346"/>
      <c r="L26" s="11"/>
      <c r="M26" s="210"/>
    </row>
    <row r="27" spans="1:13" ht="15.75" customHeight="1" x14ac:dyDescent="0.3">
      <c r="A27" s="8"/>
      <c r="B27" s="214" t="s">
        <v>100</v>
      </c>
      <c r="C27" s="9" t="s">
        <v>17</v>
      </c>
      <c r="D27" s="22">
        <v>8</v>
      </c>
      <c r="E27" s="18">
        <v>2</v>
      </c>
      <c r="F27" s="18">
        <v>9</v>
      </c>
      <c r="G27" s="10"/>
      <c r="H27" s="344" t="s">
        <v>110</v>
      </c>
      <c r="I27" s="345"/>
      <c r="J27" s="345"/>
      <c r="K27" s="345"/>
      <c r="L27" s="11"/>
      <c r="M27" s="210"/>
    </row>
    <row r="28" spans="1:13" x14ac:dyDescent="0.3">
      <c r="A28" s="8"/>
      <c r="B28" s="9"/>
      <c r="C28" s="9" t="s">
        <v>5</v>
      </c>
      <c r="D28" s="22">
        <v>9</v>
      </c>
      <c r="E28" s="18">
        <v>1</v>
      </c>
      <c r="F28" s="18">
        <v>10</v>
      </c>
      <c r="G28" s="10"/>
      <c r="H28" s="345"/>
      <c r="I28" s="345"/>
      <c r="J28" s="345"/>
      <c r="K28" s="345"/>
      <c r="L28" s="11"/>
      <c r="M28" s="210"/>
    </row>
    <row r="29" spans="1:13" x14ac:dyDescent="0.3">
      <c r="A29" s="8"/>
      <c r="B29" s="9"/>
      <c r="C29" s="9" t="s">
        <v>7</v>
      </c>
      <c r="D29" s="22">
        <v>8</v>
      </c>
      <c r="E29" s="18">
        <v>1</v>
      </c>
      <c r="F29" s="18">
        <v>9</v>
      </c>
      <c r="G29" s="10"/>
      <c r="H29" s="345"/>
      <c r="I29" s="345"/>
      <c r="J29" s="345"/>
      <c r="K29" s="345"/>
      <c r="L29" s="11"/>
      <c r="M29" s="210"/>
    </row>
    <row r="30" spans="1:13" x14ac:dyDescent="0.3">
      <c r="A30" s="8"/>
      <c r="B30" s="9"/>
      <c r="C30" s="9" t="s">
        <v>8</v>
      </c>
      <c r="D30" s="22">
        <v>7</v>
      </c>
      <c r="E30" s="18">
        <v>2</v>
      </c>
      <c r="F30" s="18">
        <v>8</v>
      </c>
      <c r="G30" s="10"/>
      <c r="H30" s="345"/>
      <c r="I30" s="345"/>
      <c r="J30" s="345"/>
      <c r="K30" s="345"/>
      <c r="L30" s="11"/>
      <c r="M30" s="210"/>
    </row>
    <row r="31" spans="1:13" ht="4.2" customHeight="1" x14ac:dyDescent="0.3">
      <c r="A31" s="8"/>
      <c r="B31" s="9"/>
      <c r="C31" s="9"/>
      <c r="D31" s="9"/>
      <c r="E31" s="9"/>
      <c r="F31" s="9"/>
      <c r="G31" s="10"/>
      <c r="H31" s="10"/>
      <c r="I31" s="10"/>
      <c r="J31" s="10"/>
      <c r="K31" s="10"/>
      <c r="L31" s="11"/>
      <c r="M31" s="210"/>
    </row>
    <row r="32" spans="1:13" x14ac:dyDescent="0.3">
      <c r="A32" s="8"/>
      <c r="B32" s="9"/>
      <c r="C32" s="9" t="s">
        <v>18</v>
      </c>
      <c r="D32" s="9"/>
      <c r="E32" s="26">
        <f>SUM(D27:D30)</f>
        <v>32</v>
      </c>
      <c r="F32" s="199"/>
      <c r="G32" s="10"/>
      <c r="H32" s="201"/>
      <c r="I32" s="202"/>
      <c r="J32" s="202"/>
      <c r="K32" s="202"/>
      <c r="L32" s="11"/>
      <c r="M32" s="210"/>
    </row>
    <row r="33" spans="1:19" x14ac:dyDescent="0.3">
      <c r="A33" s="8"/>
      <c r="B33" s="9"/>
      <c r="C33" s="9" t="s">
        <v>90</v>
      </c>
      <c r="D33" s="9"/>
      <c r="E33" s="27">
        <f>SUM(E27:E30)</f>
        <v>6</v>
      </c>
      <c r="F33" s="199"/>
      <c r="G33" s="10"/>
      <c r="H33" s="10"/>
      <c r="I33" s="10"/>
      <c r="J33" s="10"/>
      <c r="K33" s="10"/>
      <c r="L33" s="11"/>
      <c r="M33" s="210"/>
    </row>
    <row r="34" spans="1:19" x14ac:dyDescent="0.3">
      <c r="A34" s="8"/>
      <c r="B34" s="9"/>
      <c r="C34" s="17" t="s">
        <v>89</v>
      </c>
      <c r="D34" s="9"/>
      <c r="E34" s="216">
        <f>SUM(E32:E33)</f>
        <v>38</v>
      </c>
      <c r="F34" s="199"/>
      <c r="G34" s="10"/>
      <c r="H34" s="352"/>
      <c r="I34" s="352"/>
      <c r="J34" s="352"/>
      <c r="K34" s="352"/>
      <c r="L34" s="11"/>
      <c r="M34" s="210"/>
    </row>
    <row r="35" spans="1:19" s="3" customFormat="1" ht="6.9" customHeight="1" thickBot="1" x14ac:dyDescent="0.35">
      <c r="A35" s="8"/>
      <c r="B35" s="9"/>
      <c r="C35" s="9"/>
      <c r="D35" s="9"/>
      <c r="E35" s="29"/>
      <c r="F35" s="199"/>
      <c r="G35" s="10"/>
      <c r="H35" s="15"/>
      <c r="I35" s="15"/>
      <c r="J35" s="15"/>
      <c r="K35" s="15"/>
      <c r="L35" s="16"/>
      <c r="M35" s="210"/>
      <c r="N35" s="210"/>
      <c r="O35" s="210"/>
      <c r="P35" s="210"/>
      <c r="Q35" s="210"/>
      <c r="R35" s="210"/>
      <c r="S35" s="210"/>
    </row>
    <row r="36" spans="1:19" ht="6.9" customHeight="1" x14ac:dyDescent="0.3">
      <c r="A36" s="4"/>
      <c r="B36" s="5"/>
      <c r="C36" s="5"/>
      <c r="D36" s="5"/>
      <c r="E36" s="5"/>
      <c r="F36" s="5"/>
      <c r="G36" s="6"/>
      <c r="H36" s="10"/>
      <c r="I36" s="10"/>
      <c r="J36" s="10"/>
      <c r="K36" s="10"/>
      <c r="L36" s="11"/>
      <c r="M36" s="210"/>
    </row>
    <row r="37" spans="1:19" ht="27" customHeight="1" x14ac:dyDescent="0.3">
      <c r="A37" s="8"/>
      <c r="B37" s="9"/>
      <c r="C37" s="9"/>
      <c r="D37" s="206" t="s">
        <v>19</v>
      </c>
      <c r="E37" s="206" t="s">
        <v>83</v>
      </c>
      <c r="F37" s="206" t="s">
        <v>92</v>
      </c>
      <c r="G37" s="10"/>
      <c r="H37" s="346" t="s">
        <v>82</v>
      </c>
      <c r="I37" s="346"/>
      <c r="J37" s="346"/>
      <c r="K37" s="346"/>
      <c r="L37" s="11"/>
      <c r="M37" s="210"/>
    </row>
    <row r="38" spans="1:19" ht="15.6" x14ac:dyDescent="0.3">
      <c r="A38" s="8"/>
      <c r="B38" s="214" t="s">
        <v>101</v>
      </c>
      <c r="C38" s="9" t="s">
        <v>17</v>
      </c>
      <c r="D38" s="22">
        <v>8</v>
      </c>
      <c r="E38" s="18">
        <v>2</v>
      </c>
      <c r="F38" s="18"/>
      <c r="G38" s="10"/>
      <c r="H38" s="344" t="s">
        <v>134</v>
      </c>
      <c r="I38" s="345"/>
      <c r="J38" s="345"/>
      <c r="K38" s="345"/>
      <c r="L38" s="11"/>
      <c r="M38" s="210"/>
    </row>
    <row r="39" spans="1:19" x14ac:dyDescent="0.3">
      <c r="A39" s="8"/>
      <c r="B39" s="9"/>
      <c r="C39" s="9" t="s">
        <v>5</v>
      </c>
      <c r="D39" s="22">
        <v>9</v>
      </c>
      <c r="E39" s="18">
        <v>1</v>
      </c>
      <c r="F39" s="18"/>
      <c r="G39" s="10"/>
      <c r="H39" s="345"/>
      <c r="I39" s="345"/>
      <c r="J39" s="345"/>
      <c r="K39" s="345"/>
      <c r="L39" s="11"/>
      <c r="M39" s="210"/>
    </row>
    <row r="40" spans="1:19" x14ac:dyDescent="0.3">
      <c r="A40" s="8"/>
      <c r="B40" s="9"/>
      <c r="C40" s="9" t="s">
        <v>7</v>
      </c>
      <c r="D40" s="22">
        <v>8</v>
      </c>
      <c r="E40" s="18">
        <v>1</v>
      </c>
      <c r="F40" s="18">
        <v>9</v>
      </c>
      <c r="G40" s="10"/>
      <c r="H40" s="345"/>
      <c r="I40" s="345"/>
      <c r="J40" s="345"/>
      <c r="K40" s="345"/>
      <c r="L40" s="11"/>
      <c r="M40" s="210"/>
    </row>
    <row r="41" spans="1:19" x14ac:dyDescent="0.3">
      <c r="A41" s="8"/>
      <c r="B41" s="9"/>
      <c r="C41" s="9" t="s">
        <v>8</v>
      </c>
      <c r="D41" s="22">
        <v>7</v>
      </c>
      <c r="E41" s="18">
        <v>2</v>
      </c>
      <c r="F41" s="18">
        <v>8</v>
      </c>
      <c r="G41" s="10"/>
      <c r="H41" s="345"/>
      <c r="I41" s="345"/>
      <c r="J41" s="345"/>
      <c r="K41" s="345"/>
      <c r="L41" s="11"/>
      <c r="M41" s="210"/>
    </row>
    <row r="42" spans="1:19" ht="4.2" customHeight="1" x14ac:dyDescent="0.3">
      <c r="A42" s="8"/>
      <c r="B42" s="9"/>
      <c r="C42" s="9"/>
      <c r="D42" s="9"/>
      <c r="E42" s="9"/>
      <c r="F42" s="9"/>
      <c r="G42" s="10"/>
      <c r="H42" s="10"/>
      <c r="I42" s="10"/>
      <c r="J42" s="10"/>
      <c r="K42" s="10"/>
      <c r="L42" s="11"/>
      <c r="M42" s="210"/>
    </row>
    <row r="43" spans="1:19" x14ac:dyDescent="0.3">
      <c r="A43" s="8"/>
      <c r="B43" s="9"/>
      <c r="C43" s="9" t="s">
        <v>18</v>
      </c>
      <c r="D43" s="9"/>
      <c r="E43" s="26">
        <f>SUM(D38:D41)</f>
        <v>32</v>
      </c>
      <c r="F43" s="199"/>
      <c r="G43" s="10"/>
      <c r="H43" s="201"/>
      <c r="I43" s="202"/>
      <c r="J43" s="202"/>
      <c r="K43" s="202"/>
      <c r="L43" s="11"/>
      <c r="M43" s="210"/>
    </row>
    <row r="44" spans="1:19" x14ac:dyDescent="0.3">
      <c r="A44" s="8"/>
      <c r="B44" s="9"/>
      <c r="C44" s="9" t="s">
        <v>91</v>
      </c>
      <c r="D44" s="9"/>
      <c r="E44" s="27">
        <f>SUM(E38:E41)</f>
        <v>6</v>
      </c>
      <c r="F44" s="199"/>
      <c r="G44" s="10"/>
      <c r="H44" s="10"/>
      <c r="I44" s="10"/>
      <c r="J44" s="10"/>
      <c r="K44" s="10"/>
      <c r="L44" s="11"/>
      <c r="M44" s="210"/>
    </row>
    <row r="45" spans="1:19" x14ac:dyDescent="0.3">
      <c r="A45" s="8"/>
      <c r="B45" s="9"/>
      <c r="C45" s="17" t="s">
        <v>89</v>
      </c>
      <c r="D45" s="9"/>
      <c r="E45" s="216">
        <f>SUM(E43:E44)</f>
        <v>38</v>
      </c>
      <c r="F45" s="199"/>
      <c r="G45" s="10"/>
      <c r="H45" s="337"/>
      <c r="I45" s="337"/>
      <c r="J45" s="337"/>
      <c r="K45" s="337"/>
      <c r="L45" s="11"/>
      <c r="M45" s="210"/>
    </row>
    <row r="46" spans="1:19" ht="6.9" customHeight="1" thickBot="1" x14ac:dyDescent="0.35">
      <c r="A46" s="8"/>
      <c r="B46" s="9"/>
      <c r="C46" s="9"/>
      <c r="D46" s="9"/>
      <c r="E46" s="29"/>
      <c r="F46" s="199"/>
      <c r="G46" s="10"/>
      <c r="H46" s="10"/>
      <c r="I46" s="10"/>
      <c r="J46" s="10"/>
      <c r="K46" s="10"/>
      <c r="L46" s="11"/>
      <c r="M46" s="210"/>
    </row>
    <row r="47" spans="1:19" ht="6.9" customHeight="1" x14ac:dyDescent="0.3">
      <c r="A47" s="4"/>
      <c r="B47" s="5"/>
      <c r="C47" s="5"/>
      <c r="D47" s="5"/>
      <c r="E47" s="5"/>
      <c r="F47" s="5"/>
      <c r="G47" s="6"/>
      <c r="H47" s="6"/>
      <c r="I47" s="6"/>
      <c r="J47" s="6"/>
      <c r="K47" s="6"/>
      <c r="L47" s="7"/>
      <c r="M47" s="210"/>
    </row>
    <row r="48" spans="1:19" ht="27" customHeight="1" x14ac:dyDescent="0.3">
      <c r="A48" s="8"/>
      <c r="B48" s="9"/>
      <c r="C48" s="9"/>
      <c r="D48" s="206" t="s">
        <v>19</v>
      </c>
      <c r="E48" s="206" t="s">
        <v>83</v>
      </c>
      <c r="F48" s="206" t="s">
        <v>92</v>
      </c>
      <c r="G48" s="10"/>
      <c r="H48" s="346" t="s">
        <v>82</v>
      </c>
      <c r="I48" s="346"/>
      <c r="J48" s="346"/>
      <c r="K48" s="346"/>
      <c r="L48" s="11"/>
      <c r="M48" s="210"/>
    </row>
    <row r="49" spans="1:13" ht="15.6" x14ac:dyDescent="0.3">
      <c r="A49" s="8"/>
      <c r="B49" s="214" t="s">
        <v>102</v>
      </c>
      <c r="C49" s="9" t="s">
        <v>17</v>
      </c>
      <c r="D49" s="22"/>
      <c r="E49" s="18"/>
      <c r="F49" s="18"/>
      <c r="G49" s="10"/>
      <c r="H49" s="345"/>
      <c r="I49" s="345"/>
      <c r="J49" s="345"/>
      <c r="K49" s="345"/>
      <c r="L49" s="11"/>
      <c r="M49" s="210"/>
    </row>
    <row r="50" spans="1:13" x14ac:dyDescent="0.3">
      <c r="A50" s="8"/>
      <c r="B50" s="9"/>
      <c r="C50" s="9" t="s">
        <v>5</v>
      </c>
      <c r="D50" s="22"/>
      <c r="E50" s="18"/>
      <c r="F50" s="18"/>
      <c r="G50" s="10"/>
      <c r="H50" s="345"/>
      <c r="I50" s="345"/>
      <c r="J50" s="345"/>
      <c r="K50" s="345"/>
      <c r="L50" s="11"/>
      <c r="M50" s="210"/>
    </row>
    <row r="51" spans="1:13" x14ac:dyDescent="0.3">
      <c r="A51" s="8"/>
      <c r="B51" s="9"/>
      <c r="C51" s="9" t="s">
        <v>7</v>
      </c>
      <c r="D51" s="22"/>
      <c r="E51" s="18"/>
      <c r="F51" s="18"/>
      <c r="G51" s="10"/>
      <c r="H51" s="345"/>
      <c r="I51" s="345"/>
      <c r="J51" s="345"/>
      <c r="K51" s="345"/>
      <c r="L51" s="11"/>
      <c r="M51" s="210"/>
    </row>
    <row r="52" spans="1:13" x14ac:dyDescent="0.3">
      <c r="A52" s="8"/>
      <c r="B52" s="9"/>
      <c r="C52" s="9" t="s">
        <v>8</v>
      </c>
      <c r="D52" s="22"/>
      <c r="E52" s="18"/>
      <c r="F52" s="18"/>
      <c r="G52" s="10"/>
      <c r="H52" s="345"/>
      <c r="I52" s="345"/>
      <c r="J52" s="345"/>
      <c r="K52" s="345"/>
      <c r="L52" s="11"/>
      <c r="M52" s="210"/>
    </row>
    <row r="53" spans="1:13" ht="4.2" customHeight="1" x14ac:dyDescent="0.3">
      <c r="A53" s="8"/>
      <c r="B53" s="9"/>
      <c r="C53" s="9"/>
      <c r="D53" s="9"/>
      <c r="E53" s="9"/>
      <c r="F53" s="9"/>
      <c r="G53" s="10"/>
      <c r="H53" s="10"/>
      <c r="I53" s="10"/>
      <c r="J53" s="10"/>
      <c r="K53" s="10"/>
      <c r="L53" s="11"/>
      <c r="M53" s="210"/>
    </row>
    <row r="54" spans="1:13" x14ac:dyDescent="0.3">
      <c r="A54" s="8"/>
      <c r="B54" s="9"/>
      <c r="C54" s="9" t="s">
        <v>18</v>
      </c>
      <c r="D54" s="9"/>
      <c r="E54" s="26">
        <f>SUM(D49:D52)</f>
        <v>0</v>
      </c>
      <c r="F54" s="199"/>
      <c r="G54" s="10"/>
      <c r="H54" s="201"/>
      <c r="I54" s="202"/>
      <c r="J54" s="202"/>
      <c r="K54" s="202"/>
      <c r="L54" s="11"/>
      <c r="M54" s="210"/>
    </row>
    <row r="55" spans="1:13" x14ac:dyDescent="0.3">
      <c r="A55" s="8"/>
      <c r="B55" s="9"/>
      <c r="C55" s="9" t="s">
        <v>35</v>
      </c>
      <c r="D55" s="9"/>
      <c r="E55" s="27">
        <f>SUM(E49:E52)</f>
        <v>0</v>
      </c>
      <c r="F55" s="199"/>
      <c r="G55" s="10"/>
      <c r="H55" s="10"/>
      <c r="I55" s="10"/>
      <c r="J55" s="10"/>
      <c r="K55" s="10"/>
      <c r="L55" s="11"/>
      <c r="M55" s="210"/>
    </row>
    <row r="56" spans="1:13" x14ac:dyDescent="0.3">
      <c r="A56" s="8"/>
      <c r="B56" s="9"/>
      <c r="C56" s="17" t="s">
        <v>89</v>
      </c>
      <c r="D56" s="9"/>
      <c r="E56" s="216">
        <f>SUM(E54:E55)</f>
        <v>0</v>
      </c>
      <c r="F56" s="199"/>
      <c r="G56" s="10"/>
      <c r="H56" s="337"/>
      <c r="I56" s="337"/>
      <c r="J56" s="337"/>
      <c r="K56" s="337"/>
      <c r="L56" s="11"/>
      <c r="M56" s="210"/>
    </row>
    <row r="57" spans="1:13" ht="4.2" customHeight="1" thickBot="1" x14ac:dyDescent="0.35">
      <c r="A57" s="13"/>
      <c r="B57" s="14"/>
      <c r="C57" s="14"/>
      <c r="D57" s="14"/>
      <c r="E57" s="14"/>
      <c r="F57" s="14"/>
      <c r="G57" s="15"/>
      <c r="H57" s="15"/>
      <c r="I57" s="15"/>
      <c r="J57" s="15"/>
      <c r="K57" s="15"/>
      <c r="L57" s="16"/>
      <c r="M57" s="210"/>
    </row>
    <row r="58" spans="1:13" x14ac:dyDescent="0.3">
      <c r="A58" s="210"/>
      <c r="B58" s="211"/>
      <c r="C58" s="211"/>
      <c r="D58" s="211"/>
      <c r="E58" s="211"/>
      <c r="F58" s="211"/>
      <c r="G58" s="210"/>
      <c r="H58" s="210"/>
      <c r="I58" s="210"/>
      <c r="J58" s="210"/>
      <c r="K58" s="210"/>
      <c r="L58" s="210"/>
      <c r="M58" s="210"/>
    </row>
    <row r="59" spans="1:13" x14ac:dyDescent="0.3">
      <c r="A59" s="210"/>
      <c r="B59" s="211"/>
      <c r="C59" s="211"/>
      <c r="D59" s="211"/>
      <c r="E59" s="211"/>
      <c r="F59" s="211"/>
      <c r="G59" s="210"/>
      <c r="H59" s="210"/>
      <c r="I59" s="210"/>
      <c r="J59" s="210"/>
      <c r="K59" s="210"/>
      <c r="L59" s="210"/>
      <c r="M59" s="210"/>
    </row>
    <row r="60" spans="1:13" x14ac:dyDescent="0.3">
      <c r="A60" s="210"/>
      <c r="B60" s="211"/>
      <c r="C60" s="211"/>
      <c r="D60" s="211"/>
      <c r="E60" s="211"/>
      <c r="F60" s="211"/>
      <c r="G60" s="210"/>
      <c r="H60" s="210"/>
      <c r="I60" s="210"/>
      <c r="J60" s="210"/>
      <c r="K60" s="210"/>
      <c r="L60" s="210"/>
      <c r="M60" s="210"/>
    </row>
  </sheetData>
  <sheetProtection selectLockedCells="1"/>
  <mergeCells count="18">
    <mergeCell ref="C1:K1"/>
    <mergeCell ref="B13:L14"/>
    <mergeCell ref="H45:K45"/>
    <mergeCell ref="H23:K23"/>
    <mergeCell ref="H34:K34"/>
    <mergeCell ref="H56:K56"/>
    <mergeCell ref="C5:H5"/>
    <mergeCell ref="D6:H6"/>
    <mergeCell ref="D9:H9"/>
    <mergeCell ref="D10:H10"/>
    <mergeCell ref="H16:K19"/>
    <mergeCell ref="H27:K30"/>
    <mergeCell ref="H38:K41"/>
    <mergeCell ref="H49:K52"/>
    <mergeCell ref="H15:K15"/>
    <mergeCell ref="H26:K26"/>
    <mergeCell ref="H37:K37"/>
    <mergeCell ref="H48:K48"/>
  </mergeCells>
  <pageMargins left="0.51181102362204722" right="0.51181102362204722" top="0.74803149606299213" bottom="0.74803149606299213"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gegevens!$G$3:$G$8</xm:f>
          </x14:formula1>
          <xm:sqref>E27:E30 E16:E19 E38:E41 E49:E52</xm:sqref>
        </x14:dataValidation>
        <x14:dataValidation type="list" allowBlank="1" showInputMessage="1" showErrorMessage="1">
          <x14:formula1>
            <xm:f>gegevens!$E$3:$E$8</xm:f>
          </x14:formula1>
          <xm:sqref>D16:D19 D27:D30 D38:D41 D49:D52 F16:F19 F27:F30 F38:F41 F49:F52</xm:sqref>
        </x14:dataValidation>
        <x14:dataValidation type="list" allowBlank="1" showInputMessage="1" showErrorMessage="1">
          <x14:formula1>
            <xm:f>gegevens!$H$3:$H$6</xm:f>
          </x14:formula1>
          <xm:sqref>C6</xm:sqref>
        </x14:dataValidation>
        <x14:dataValidation type="list" allowBlank="1" showInputMessage="1" showErrorMessage="1">
          <x14:formula1>
            <xm:f>gegevens!$B$3:$B$4</xm:f>
          </x14:formula1>
          <xm:sqref>C9</xm:sqref>
        </x14:dataValidation>
        <x14:dataValidation type="list" allowBlank="1" showInputMessage="1" showErrorMessage="1">
          <x14:formula1>
            <xm:f>gegevens!$D$3:$D$5</xm:f>
          </x14:formula1>
          <xm:sqref>C10</xm:sqref>
        </x14:dataValidation>
        <x14:dataValidation type="list" allowBlank="1" showInputMessage="1" showErrorMessage="1">
          <x14:formula1>
            <xm:f>gegevens!$A$3:$A$6</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46"/>
  <sheetViews>
    <sheetView zoomScale="80" zoomScaleNormal="80" workbookViewId="0">
      <selection activeCell="H11" sqref="H11"/>
    </sheetView>
  </sheetViews>
  <sheetFormatPr defaultRowHeight="14.4" x14ac:dyDescent="0.3"/>
  <cols>
    <col min="1" max="1" width="3.6640625" customWidth="1"/>
    <col min="2" max="2" width="46.77734375" style="2" customWidth="1"/>
    <col min="3" max="10" width="5.6640625" style="31" customWidth="1"/>
    <col min="11" max="11" width="7.6640625" style="297" customWidth="1"/>
    <col min="12" max="12" width="3.6640625" customWidth="1"/>
  </cols>
  <sheetData>
    <row r="1" spans="1:11" s="30" customFormat="1" ht="15" thickBot="1" x14ac:dyDescent="0.35">
      <c r="A1" s="391"/>
      <c r="B1" s="374" t="s">
        <v>39</v>
      </c>
      <c r="C1" s="378" t="s">
        <v>32</v>
      </c>
      <c r="D1" s="379"/>
      <c r="E1" s="376" t="str">
        <f>IF(Opleidingsgegevens!C5="","",Opleidingsgegevens!C5)</f>
        <v>LPP | Junior assistent accountant - cohort 2019</v>
      </c>
      <c r="F1" s="377"/>
      <c r="G1" s="377"/>
      <c r="H1" s="377"/>
      <c r="I1" s="377"/>
      <c r="J1" s="377"/>
      <c r="K1" s="289"/>
    </row>
    <row r="2" spans="1:11" s="30" customFormat="1" ht="15" thickBot="1" x14ac:dyDescent="0.35">
      <c r="A2" s="391"/>
      <c r="B2" s="375"/>
      <c r="C2" s="379" t="s">
        <v>81</v>
      </c>
      <c r="D2" s="386"/>
      <c r="E2" s="387"/>
      <c r="F2" s="387"/>
      <c r="G2" s="387"/>
      <c r="H2" s="387"/>
      <c r="I2" s="387"/>
      <c r="J2" s="388"/>
      <c r="K2" s="289"/>
    </row>
    <row r="3" spans="1:11" ht="15" thickBot="1" x14ac:dyDescent="0.35">
      <c r="A3" s="391"/>
      <c r="B3" s="375"/>
      <c r="C3" s="380" t="s">
        <v>4</v>
      </c>
      <c r="D3" s="380"/>
      <c r="E3" s="380" t="s">
        <v>5</v>
      </c>
      <c r="F3" s="380"/>
      <c r="G3" s="380" t="s">
        <v>7</v>
      </c>
      <c r="H3" s="380"/>
      <c r="I3" s="380" t="s">
        <v>8</v>
      </c>
      <c r="J3" s="380"/>
      <c r="K3" s="293"/>
    </row>
    <row r="4" spans="1:11" s="1" customFormat="1" ht="28.2" thickBot="1" x14ac:dyDescent="0.35">
      <c r="A4" s="391"/>
      <c r="B4" s="129" t="s">
        <v>34</v>
      </c>
      <c r="C4" s="153" t="s">
        <v>11</v>
      </c>
      <c r="D4" s="144" t="s">
        <v>6</v>
      </c>
      <c r="E4" s="153" t="s">
        <v>11</v>
      </c>
      <c r="F4" s="144" t="s">
        <v>6</v>
      </c>
      <c r="G4" s="153" t="s">
        <v>11</v>
      </c>
      <c r="H4" s="144" t="s">
        <v>6</v>
      </c>
      <c r="I4" s="153" t="s">
        <v>11</v>
      </c>
      <c r="J4" s="144" t="s">
        <v>6</v>
      </c>
      <c r="K4" s="288" t="s">
        <v>85</v>
      </c>
    </row>
    <row r="5" spans="1:11" s="32" customFormat="1" ht="13.8" x14ac:dyDescent="0.3">
      <c r="A5" s="371" t="s">
        <v>2</v>
      </c>
      <c r="B5" s="317" t="s">
        <v>116</v>
      </c>
      <c r="C5" s="331"/>
      <c r="D5" s="332"/>
      <c r="E5" s="333"/>
      <c r="F5" s="332"/>
      <c r="G5" s="333"/>
      <c r="H5" s="332"/>
      <c r="I5" s="333"/>
      <c r="J5" s="334"/>
      <c r="K5" s="298"/>
    </row>
    <row r="6" spans="1:11" s="33" customFormat="1" ht="13.8" x14ac:dyDescent="0.3">
      <c r="A6" s="372"/>
      <c r="B6" s="275" t="s">
        <v>129</v>
      </c>
      <c r="C6" s="228">
        <v>2.5</v>
      </c>
      <c r="D6" s="229">
        <f>C6*Opleidingsgegevens!$D$16</f>
        <v>20</v>
      </c>
      <c r="E6" s="228">
        <v>2.5</v>
      </c>
      <c r="F6" s="229">
        <f>E6*Opleidingsgegevens!$D$17</f>
        <v>22.5</v>
      </c>
      <c r="G6" s="228">
        <v>2.5</v>
      </c>
      <c r="H6" s="229">
        <f>G6*Opleidingsgegevens!$D$18</f>
        <v>22.5</v>
      </c>
      <c r="I6" s="228">
        <v>2.5</v>
      </c>
      <c r="J6" s="229">
        <f>I6*Opleidingsgegevens!$D$19</f>
        <v>17.5</v>
      </c>
      <c r="K6" s="299">
        <f t="shared" ref="K6:K30" si="0">SUM(D6,F6,H6,J6)</f>
        <v>82.5</v>
      </c>
    </row>
    <row r="7" spans="1:11" s="30" customFormat="1" x14ac:dyDescent="0.3">
      <c r="A7" s="372"/>
      <c r="B7" s="275" t="s">
        <v>131</v>
      </c>
      <c r="C7" s="228">
        <v>3</v>
      </c>
      <c r="D7" s="229">
        <f>C7*Opleidingsgegevens!$D$16</f>
        <v>24</v>
      </c>
      <c r="E7" s="228">
        <v>3</v>
      </c>
      <c r="F7" s="229">
        <f>E7*Opleidingsgegevens!$D$17</f>
        <v>27</v>
      </c>
      <c r="G7" s="228">
        <v>3</v>
      </c>
      <c r="H7" s="229">
        <f>G7*Opleidingsgegevens!$D$18</f>
        <v>27</v>
      </c>
      <c r="I7" s="228">
        <v>3</v>
      </c>
      <c r="J7" s="229">
        <f>I7*Opleidingsgegevens!$D$19</f>
        <v>21</v>
      </c>
      <c r="K7" s="299">
        <f t="shared" si="0"/>
        <v>99</v>
      </c>
    </row>
    <row r="8" spans="1:11" s="30" customFormat="1" x14ac:dyDescent="0.3">
      <c r="A8" s="372"/>
      <c r="B8" s="275" t="s">
        <v>133</v>
      </c>
      <c r="C8" s="228">
        <v>1</v>
      </c>
      <c r="D8" s="229">
        <f>C8*Opleidingsgegevens!$D$16</f>
        <v>8</v>
      </c>
      <c r="E8" s="228">
        <v>1</v>
      </c>
      <c r="F8" s="229">
        <f>E8*Opleidingsgegevens!$D$17</f>
        <v>9</v>
      </c>
      <c r="G8" s="228">
        <v>1</v>
      </c>
      <c r="H8" s="229">
        <f>G8*Opleidingsgegevens!$D$18</f>
        <v>9</v>
      </c>
      <c r="I8" s="228">
        <v>1</v>
      </c>
      <c r="J8" s="229">
        <f>I8*Opleidingsgegevens!$D$19</f>
        <v>7</v>
      </c>
      <c r="K8" s="299">
        <f t="shared" si="0"/>
        <v>33</v>
      </c>
    </row>
    <row r="9" spans="1:11" s="33" customFormat="1" ht="13.8" x14ac:dyDescent="0.3">
      <c r="A9" s="372"/>
      <c r="B9" s="275" t="s">
        <v>130</v>
      </c>
      <c r="C9" s="228"/>
      <c r="D9" s="229">
        <f>C9*Opleidingsgegevens!$D$16</f>
        <v>0</v>
      </c>
      <c r="E9" s="228"/>
      <c r="F9" s="229">
        <f>E9*Opleidingsgegevens!$D$17</f>
        <v>0</v>
      </c>
      <c r="G9" s="228"/>
      <c r="H9" s="229">
        <f>G9*Opleidingsgegevens!$D$18</f>
        <v>0</v>
      </c>
      <c r="I9" s="228"/>
      <c r="J9" s="229">
        <f>I9*Opleidingsgegevens!$D$19</f>
        <v>0</v>
      </c>
      <c r="K9" s="299">
        <f t="shared" si="0"/>
        <v>0</v>
      </c>
    </row>
    <row r="10" spans="1:11" s="30" customFormat="1" x14ac:dyDescent="0.3">
      <c r="A10" s="372"/>
      <c r="B10" s="275" t="s">
        <v>132</v>
      </c>
      <c r="C10" s="228"/>
      <c r="D10" s="229">
        <f>C10*Opleidingsgegevens!$D$16</f>
        <v>0</v>
      </c>
      <c r="E10" s="228"/>
      <c r="F10" s="229">
        <f>E10*Opleidingsgegevens!$D$17</f>
        <v>0</v>
      </c>
      <c r="G10" s="228"/>
      <c r="H10" s="229">
        <f>G10*Opleidingsgegevens!$D$18</f>
        <v>0</v>
      </c>
      <c r="I10" s="228"/>
      <c r="J10" s="229">
        <f>I10*Opleidingsgegevens!$D$19</f>
        <v>0</v>
      </c>
      <c r="K10" s="299">
        <f t="shared" si="0"/>
        <v>0</v>
      </c>
    </row>
    <row r="11" spans="1:11" s="30" customFormat="1" x14ac:dyDescent="0.3">
      <c r="A11" s="372"/>
      <c r="B11" s="275" t="s">
        <v>115</v>
      </c>
      <c r="C11" s="228">
        <v>3</v>
      </c>
      <c r="D11" s="229">
        <f>C11*Opleidingsgegevens!$D$16</f>
        <v>24</v>
      </c>
      <c r="E11" s="228">
        <v>2</v>
      </c>
      <c r="F11" s="229">
        <f>E11*Opleidingsgegevens!$D$17</f>
        <v>18</v>
      </c>
      <c r="G11" s="228">
        <v>2</v>
      </c>
      <c r="H11" s="229">
        <f>G11*Opleidingsgegevens!$D$18</f>
        <v>18</v>
      </c>
      <c r="I11" s="228">
        <v>2</v>
      </c>
      <c r="J11" s="229">
        <f>I11*Opleidingsgegevens!$D$19</f>
        <v>14</v>
      </c>
      <c r="K11" s="299">
        <f t="shared" si="0"/>
        <v>74</v>
      </c>
    </row>
    <row r="12" spans="1:11" s="30" customFormat="1" x14ac:dyDescent="0.3">
      <c r="A12" s="372"/>
      <c r="B12" s="275" t="s">
        <v>136</v>
      </c>
      <c r="C12" s="228"/>
      <c r="D12" s="229">
        <f>C12*Opleidingsgegevens!$D$16</f>
        <v>0</v>
      </c>
      <c r="E12" s="228"/>
      <c r="F12" s="229">
        <f>E12*Opleidingsgegevens!$D$17</f>
        <v>0</v>
      </c>
      <c r="G12" s="228">
        <v>1</v>
      </c>
      <c r="H12" s="229">
        <f>G12*Opleidingsgegevens!$D$18</f>
        <v>9</v>
      </c>
      <c r="I12" s="228">
        <v>1</v>
      </c>
      <c r="J12" s="229">
        <f>I12*Opleidingsgegevens!$D$19</f>
        <v>7</v>
      </c>
      <c r="K12" s="299">
        <f t="shared" si="0"/>
        <v>16</v>
      </c>
    </row>
    <row r="13" spans="1:11" s="30" customFormat="1" x14ac:dyDescent="0.3">
      <c r="A13" s="372"/>
      <c r="B13" s="275" t="s">
        <v>106</v>
      </c>
      <c r="C13" s="228"/>
      <c r="D13" s="229">
        <f>C13*Opleidingsgegevens!$D$16</f>
        <v>0</v>
      </c>
      <c r="E13" s="228"/>
      <c r="F13" s="229">
        <f>E13*Opleidingsgegevens!$D$17</f>
        <v>0</v>
      </c>
      <c r="G13" s="228"/>
      <c r="H13" s="229">
        <f>G13*Opleidingsgegevens!$D$18</f>
        <v>0</v>
      </c>
      <c r="I13" s="228"/>
      <c r="J13" s="229">
        <f>I13*Opleidingsgegevens!$D$19</f>
        <v>0</v>
      </c>
      <c r="K13" s="299">
        <f t="shared" si="0"/>
        <v>0</v>
      </c>
    </row>
    <row r="14" spans="1:11" s="30" customFormat="1" x14ac:dyDescent="0.3">
      <c r="A14" s="372"/>
      <c r="B14" s="275" t="s">
        <v>137</v>
      </c>
      <c r="C14" s="228">
        <v>2</v>
      </c>
      <c r="D14" s="229">
        <f>C14*Opleidingsgegevens!$D$16</f>
        <v>16</v>
      </c>
      <c r="E14" s="228">
        <v>2</v>
      </c>
      <c r="F14" s="229">
        <f>E14*Opleidingsgegevens!$D$17</f>
        <v>18</v>
      </c>
      <c r="G14" s="228">
        <v>2</v>
      </c>
      <c r="H14" s="229">
        <f>G14*Opleidingsgegevens!$D$18</f>
        <v>18</v>
      </c>
      <c r="I14" s="228">
        <v>2</v>
      </c>
      <c r="J14" s="229">
        <f>I14*Opleidingsgegevens!$D$19</f>
        <v>14</v>
      </c>
      <c r="K14" s="299">
        <f t="shared" si="0"/>
        <v>66</v>
      </c>
    </row>
    <row r="15" spans="1:11" s="30" customFormat="1" x14ac:dyDescent="0.3">
      <c r="A15" s="372"/>
      <c r="B15" s="275" t="s">
        <v>105</v>
      </c>
      <c r="C15" s="228">
        <v>3</v>
      </c>
      <c r="D15" s="229">
        <f>C15*Opleidingsgegevens!$D$16</f>
        <v>24</v>
      </c>
      <c r="E15" s="228">
        <v>3</v>
      </c>
      <c r="F15" s="229">
        <f>E15*Opleidingsgegevens!$D$17</f>
        <v>27</v>
      </c>
      <c r="G15" s="228">
        <v>3</v>
      </c>
      <c r="H15" s="229">
        <f>G15*Opleidingsgegevens!$D$18</f>
        <v>27</v>
      </c>
      <c r="I15" s="228">
        <v>3</v>
      </c>
      <c r="J15" s="229">
        <f>I15*Opleidingsgegevens!$D$19</f>
        <v>21</v>
      </c>
      <c r="K15" s="299">
        <f t="shared" si="0"/>
        <v>99</v>
      </c>
    </row>
    <row r="16" spans="1:11" s="30" customFormat="1" x14ac:dyDescent="0.3">
      <c r="A16" s="372"/>
      <c r="B16" s="275" t="s">
        <v>117</v>
      </c>
      <c r="C16" s="228">
        <v>1</v>
      </c>
      <c r="D16" s="229">
        <f>C16*Opleidingsgegevens!$D$16</f>
        <v>8</v>
      </c>
      <c r="E16" s="228">
        <v>1</v>
      </c>
      <c r="F16" s="229">
        <f>E16*Opleidingsgegevens!$D$17</f>
        <v>9</v>
      </c>
      <c r="G16" s="228">
        <v>1</v>
      </c>
      <c r="H16" s="229">
        <f>G16*Opleidingsgegevens!$D$18</f>
        <v>9</v>
      </c>
      <c r="I16" s="228">
        <v>1</v>
      </c>
      <c r="J16" s="229">
        <f>I16*Opleidingsgegevens!$D$19</f>
        <v>7</v>
      </c>
      <c r="K16" s="299">
        <f t="shared" si="0"/>
        <v>33</v>
      </c>
    </row>
    <row r="17" spans="1:11" s="30" customFormat="1" ht="15" thickBot="1" x14ac:dyDescent="0.35">
      <c r="A17" s="372"/>
      <c r="B17" s="275" t="s">
        <v>138</v>
      </c>
      <c r="C17" s="335">
        <v>1</v>
      </c>
      <c r="D17" s="229">
        <f>C17*[1]Opleidingsgegevens!$D$16</f>
        <v>8</v>
      </c>
      <c r="E17" s="335">
        <v>1</v>
      </c>
      <c r="F17" s="229">
        <f>E17*[1]Opleidingsgegevens!$D$17</f>
        <v>9</v>
      </c>
      <c r="G17" s="335"/>
      <c r="H17" s="229">
        <f>G17*[1]Opleidingsgegevens!$D$18</f>
        <v>0</v>
      </c>
      <c r="I17" s="335"/>
      <c r="J17" s="229">
        <f>I17*[1]Opleidingsgegevens!$D$19</f>
        <v>0</v>
      </c>
      <c r="K17" s="299">
        <f t="shared" si="0"/>
        <v>17</v>
      </c>
    </row>
    <row r="18" spans="1:11" s="30" customFormat="1" x14ac:dyDescent="0.3">
      <c r="A18" s="372"/>
      <c r="B18" s="317" t="s">
        <v>118</v>
      </c>
      <c r="C18" s="331"/>
      <c r="D18" s="332"/>
      <c r="E18" s="333"/>
      <c r="F18" s="332"/>
      <c r="G18" s="333"/>
      <c r="H18" s="332"/>
      <c r="I18" s="333"/>
      <c r="J18" s="334"/>
      <c r="K18" s="299"/>
    </row>
    <row r="19" spans="1:11" s="30" customFormat="1" x14ac:dyDescent="0.3">
      <c r="A19" s="372"/>
      <c r="B19" s="275" t="s">
        <v>107</v>
      </c>
      <c r="C19" s="228">
        <v>1</v>
      </c>
      <c r="D19" s="229">
        <f>C19*Opleidingsgegevens!$D$16</f>
        <v>8</v>
      </c>
      <c r="E19" s="228">
        <v>1</v>
      </c>
      <c r="F19" s="229">
        <f>E19*Opleidingsgegevens!$D$17</f>
        <v>9</v>
      </c>
      <c r="G19" s="228">
        <v>1</v>
      </c>
      <c r="H19" s="229">
        <f>G19*Opleidingsgegevens!$D$18</f>
        <v>9</v>
      </c>
      <c r="I19" s="228">
        <v>1</v>
      </c>
      <c r="J19" s="229">
        <f>I19*Opleidingsgegevens!$D$19</f>
        <v>7</v>
      </c>
      <c r="K19" s="299">
        <f t="shared" ref="K19:K25" si="1">SUM(D19,F19,H19,J19)</f>
        <v>33</v>
      </c>
    </row>
    <row r="20" spans="1:11" s="30" customFormat="1" ht="15" thickBot="1" x14ac:dyDescent="0.35">
      <c r="A20" s="372"/>
      <c r="B20" s="275" t="s">
        <v>119</v>
      </c>
      <c r="C20" s="228">
        <v>1</v>
      </c>
      <c r="D20" s="229">
        <f>C20*Opleidingsgegevens!$D$16</f>
        <v>8</v>
      </c>
      <c r="E20" s="228">
        <v>1</v>
      </c>
      <c r="F20" s="229">
        <f>E20*Opleidingsgegevens!$D$17</f>
        <v>9</v>
      </c>
      <c r="G20" s="228">
        <v>1</v>
      </c>
      <c r="H20" s="229">
        <f>G20*Opleidingsgegevens!$D$18</f>
        <v>9</v>
      </c>
      <c r="I20" s="228">
        <v>1</v>
      </c>
      <c r="J20" s="229">
        <f>I20*Opleidingsgegevens!$D$19</f>
        <v>7</v>
      </c>
      <c r="K20" s="299">
        <f t="shared" si="1"/>
        <v>33</v>
      </c>
    </row>
    <row r="21" spans="1:11" s="30" customFormat="1" x14ac:dyDescent="0.3">
      <c r="A21" s="372"/>
      <c r="B21" s="317" t="s">
        <v>120</v>
      </c>
      <c r="C21" s="331"/>
      <c r="D21" s="332"/>
      <c r="E21" s="333"/>
      <c r="F21" s="332"/>
      <c r="G21" s="333"/>
      <c r="H21" s="332"/>
      <c r="I21" s="333"/>
      <c r="J21" s="334"/>
      <c r="K21" s="299">
        <f t="shared" si="1"/>
        <v>0</v>
      </c>
    </row>
    <row r="22" spans="1:11" s="30" customFormat="1" ht="14.7" customHeight="1" x14ac:dyDescent="0.3">
      <c r="A22" s="372"/>
      <c r="B22" s="275" t="s">
        <v>124</v>
      </c>
      <c r="C22" s="228">
        <v>2</v>
      </c>
      <c r="D22" s="229">
        <f>C22*Opleidingsgegevens!$D$16</f>
        <v>16</v>
      </c>
      <c r="E22" s="228">
        <v>2</v>
      </c>
      <c r="F22" s="229">
        <f>E22*Opleidingsgegevens!$D$17</f>
        <v>18</v>
      </c>
      <c r="G22" s="228">
        <v>2</v>
      </c>
      <c r="H22" s="229">
        <f>G22*Opleidingsgegevens!$D$18</f>
        <v>18</v>
      </c>
      <c r="I22" s="228">
        <v>2</v>
      </c>
      <c r="J22" s="229">
        <f>I22*Opleidingsgegevens!$D$19</f>
        <v>14</v>
      </c>
      <c r="K22" s="299">
        <f t="shared" si="1"/>
        <v>66</v>
      </c>
    </row>
    <row r="23" spans="1:11" s="30" customFormat="1" ht="14.7" customHeight="1" x14ac:dyDescent="0.3">
      <c r="A23" s="372"/>
      <c r="B23" s="275" t="s">
        <v>126</v>
      </c>
      <c r="C23" s="246"/>
      <c r="D23" s="229">
        <f>C23*Opleidingsgegevens!$D$16</f>
        <v>0</v>
      </c>
      <c r="E23" s="246"/>
      <c r="F23" s="229">
        <f>E23*Opleidingsgegevens!$D$17</f>
        <v>0</v>
      </c>
      <c r="G23" s="246"/>
      <c r="H23" s="229">
        <f>G23*Opleidingsgegevens!$D$18</f>
        <v>0</v>
      </c>
      <c r="I23" s="246"/>
      <c r="J23" s="229">
        <f>I23*Opleidingsgegevens!$D$19</f>
        <v>0</v>
      </c>
      <c r="K23" s="299">
        <f t="shared" si="1"/>
        <v>0</v>
      </c>
    </row>
    <row r="24" spans="1:11" s="30" customFormat="1" ht="14.7" customHeight="1" x14ac:dyDescent="0.3">
      <c r="A24" s="372"/>
      <c r="B24" s="275" t="s">
        <v>127</v>
      </c>
      <c r="C24" s="246"/>
      <c r="D24" s="229">
        <f>C24*Opleidingsgegevens!$D$16</f>
        <v>0</v>
      </c>
      <c r="E24" s="246"/>
      <c r="F24" s="229">
        <f>E24*Opleidingsgegevens!$D$17</f>
        <v>0</v>
      </c>
      <c r="G24" s="246"/>
      <c r="H24" s="229">
        <f>G24*Opleidingsgegevens!$D$18</f>
        <v>0</v>
      </c>
      <c r="I24" s="246"/>
      <c r="J24" s="229">
        <f>I24*Opleidingsgegevens!$D$19</f>
        <v>0</v>
      </c>
      <c r="K24" s="299">
        <f t="shared" si="1"/>
        <v>0</v>
      </c>
    </row>
    <row r="25" spans="1:11" s="30" customFormat="1" ht="14.7" customHeight="1" thickBot="1" x14ac:dyDescent="0.35">
      <c r="A25" s="372"/>
      <c r="B25" s="275" t="s">
        <v>125</v>
      </c>
      <c r="C25" s="246"/>
      <c r="D25" s="229">
        <f>C25*Opleidingsgegevens!$D$16</f>
        <v>0</v>
      </c>
      <c r="E25" s="246"/>
      <c r="F25" s="229">
        <f>E25*Opleidingsgegevens!$D$17</f>
        <v>0</v>
      </c>
      <c r="G25" s="246"/>
      <c r="H25" s="229">
        <f>G25*Opleidingsgegevens!$D$18</f>
        <v>0</v>
      </c>
      <c r="I25" s="246"/>
      <c r="J25" s="229">
        <f>I25*Opleidingsgegevens!$D$19</f>
        <v>0</v>
      </c>
      <c r="K25" s="299">
        <f t="shared" si="1"/>
        <v>0</v>
      </c>
    </row>
    <row r="26" spans="1:11" s="30" customFormat="1" ht="15.6" thickTop="1" thickBot="1" x14ac:dyDescent="0.35">
      <c r="A26" s="373"/>
      <c r="B26" s="276" t="s">
        <v>36</v>
      </c>
      <c r="C26" s="277"/>
      <c r="D26" s="278">
        <f>C26*Opleidingsgegevens!F16</f>
        <v>0</v>
      </c>
      <c r="E26" s="279"/>
      <c r="F26" s="280">
        <f>E26*Opleidingsgegevens!F17</f>
        <v>0</v>
      </c>
      <c r="G26" s="277"/>
      <c r="H26" s="278">
        <f>G26*Opleidingsgegevens!F18</f>
        <v>0</v>
      </c>
      <c r="I26" s="279"/>
      <c r="J26" s="280">
        <f>I26*Opleidingsgegevens!F19</f>
        <v>0</v>
      </c>
      <c r="K26" s="300">
        <f t="shared" si="0"/>
        <v>0</v>
      </c>
    </row>
    <row r="27" spans="1:11" s="30" customFormat="1" ht="15" thickTop="1" x14ac:dyDescent="0.3">
      <c r="A27" s="381" t="s">
        <v>3</v>
      </c>
      <c r="B27" s="130" t="s">
        <v>121</v>
      </c>
      <c r="C27" s="231">
        <v>2</v>
      </c>
      <c r="D27" s="232">
        <f>C27*Opleidingsgegevens!D16</f>
        <v>16</v>
      </c>
      <c r="E27" s="231">
        <v>2</v>
      </c>
      <c r="F27" s="233">
        <f>E27*Opleidingsgegevens!D17</f>
        <v>18</v>
      </c>
      <c r="G27" s="231">
        <v>2</v>
      </c>
      <c r="H27" s="232">
        <f>G27*Opleidingsgegevens!D18</f>
        <v>18</v>
      </c>
      <c r="I27" s="231">
        <v>2</v>
      </c>
      <c r="J27" s="233">
        <f>I27*Opleidingsgegevens!D19</f>
        <v>14</v>
      </c>
      <c r="K27" s="301">
        <f t="shared" si="0"/>
        <v>66</v>
      </c>
    </row>
    <row r="28" spans="1:11" s="30" customFormat="1" x14ac:dyDescent="0.3">
      <c r="A28" s="382"/>
      <c r="B28" s="131" t="s">
        <v>108</v>
      </c>
      <c r="C28" s="234">
        <v>1</v>
      </c>
      <c r="D28" s="229">
        <f>C28*Opleidingsgegevens!D16</f>
        <v>8</v>
      </c>
      <c r="E28" s="268">
        <v>1</v>
      </c>
      <c r="F28" s="235">
        <f>E28*Opleidingsgegevens!D17</f>
        <v>9</v>
      </c>
      <c r="G28" s="268">
        <v>1</v>
      </c>
      <c r="H28" s="229">
        <f>G28*Opleidingsgegevens!D18</f>
        <v>9</v>
      </c>
      <c r="I28" s="268">
        <v>1</v>
      </c>
      <c r="J28" s="235">
        <f>I28*Opleidingsgegevens!D19</f>
        <v>7</v>
      </c>
      <c r="K28" s="299">
        <f t="shared" si="0"/>
        <v>33</v>
      </c>
    </row>
    <row r="29" spans="1:11" s="30" customFormat="1" ht="15" thickBot="1" x14ac:dyDescent="0.35">
      <c r="A29" s="383"/>
      <c r="B29" s="132" t="s">
        <v>128</v>
      </c>
      <c r="C29" s="236">
        <v>1</v>
      </c>
      <c r="D29" s="230">
        <f>C29*Opleidingsgegevens!D16</f>
        <v>8</v>
      </c>
      <c r="E29" s="236">
        <v>1</v>
      </c>
      <c r="F29" s="237">
        <f>E29*Opleidingsgegevens!D17</f>
        <v>9</v>
      </c>
      <c r="G29" s="236">
        <v>1</v>
      </c>
      <c r="H29" s="230">
        <f>G29*Opleidingsgegevens!D18</f>
        <v>9</v>
      </c>
      <c r="I29" s="236">
        <v>1</v>
      </c>
      <c r="J29" s="237">
        <f>I29*Opleidingsgegevens!D19</f>
        <v>7</v>
      </c>
      <c r="K29" s="302">
        <f t="shared" si="0"/>
        <v>33</v>
      </c>
    </row>
    <row r="30" spans="1:11" ht="14.25" customHeight="1" thickTop="1" thickBot="1" x14ac:dyDescent="0.35">
      <c r="A30" s="128" t="s">
        <v>38</v>
      </c>
      <c r="B30" s="133" t="s">
        <v>88</v>
      </c>
      <c r="C30" s="238">
        <v>1.5</v>
      </c>
      <c r="D30" s="239">
        <f>C30*Opleidingsgegevens!D16</f>
        <v>12</v>
      </c>
      <c r="E30" s="238">
        <v>1.5</v>
      </c>
      <c r="F30" s="240">
        <f>E30*Opleidingsgegevens!D17</f>
        <v>13.5</v>
      </c>
      <c r="G30" s="238">
        <v>1.5</v>
      </c>
      <c r="H30" s="239">
        <f>G30*Opleidingsgegevens!D18</f>
        <v>13.5</v>
      </c>
      <c r="I30" s="238">
        <v>1.5</v>
      </c>
      <c r="J30" s="240">
        <f>I30*Opleidingsgegevens!D19</f>
        <v>10.5</v>
      </c>
      <c r="K30" s="303">
        <f t="shared" si="0"/>
        <v>49.5</v>
      </c>
    </row>
    <row r="31" spans="1:11" s="274" customFormat="1" ht="15.6" thickTop="1" thickBot="1" x14ac:dyDescent="0.35">
      <c r="A31" s="311"/>
      <c r="B31" s="287" t="s">
        <v>37</v>
      </c>
      <c r="C31" s="312">
        <f t="shared" ref="C31:K31" si="2">SUM(C5:C30)</f>
        <v>26</v>
      </c>
      <c r="D31" s="313">
        <f t="shared" si="2"/>
        <v>208</v>
      </c>
      <c r="E31" s="314">
        <f t="shared" si="2"/>
        <v>25</v>
      </c>
      <c r="F31" s="315">
        <f t="shared" si="2"/>
        <v>225</v>
      </c>
      <c r="G31" s="316">
        <f t="shared" si="2"/>
        <v>25</v>
      </c>
      <c r="H31" s="315">
        <f t="shared" si="2"/>
        <v>225</v>
      </c>
      <c r="I31" s="314">
        <f t="shared" si="2"/>
        <v>25</v>
      </c>
      <c r="J31" s="315">
        <f t="shared" si="2"/>
        <v>175</v>
      </c>
      <c r="K31" s="304">
        <f t="shared" si="2"/>
        <v>833</v>
      </c>
    </row>
    <row r="32" spans="1:11" ht="15" thickBot="1" x14ac:dyDescent="0.35">
      <c r="A32" s="125"/>
      <c r="B32" s="136"/>
      <c r="C32" s="137"/>
      <c r="D32" s="137"/>
      <c r="E32" s="137"/>
      <c r="F32" s="137"/>
      <c r="G32" s="137"/>
      <c r="H32" s="137"/>
      <c r="I32" s="137"/>
      <c r="J32" s="137"/>
      <c r="K32" s="294"/>
    </row>
    <row r="33" spans="1:11" ht="28.2" thickBot="1" x14ac:dyDescent="0.35">
      <c r="A33" s="126"/>
      <c r="B33" s="138" t="s">
        <v>41</v>
      </c>
      <c r="C33" s="365" t="s">
        <v>33</v>
      </c>
      <c r="D33" s="366"/>
      <c r="E33" s="384" t="s">
        <v>33</v>
      </c>
      <c r="F33" s="385"/>
      <c r="G33" s="365" t="s">
        <v>33</v>
      </c>
      <c r="H33" s="366"/>
      <c r="I33" s="384" t="s">
        <v>33</v>
      </c>
      <c r="J33" s="385"/>
      <c r="K33" s="288" t="s">
        <v>85</v>
      </c>
    </row>
    <row r="34" spans="1:11" x14ac:dyDescent="0.3">
      <c r="A34" s="126"/>
      <c r="B34" s="139" t="s">
        <v>109</v>
      </c>
      <c r="C34" s="357">
        <v>24</v>
      </c>
      <c r="D34" s="358"/>
      <c r="E34" s="361"/>
      <c r="F34" s="362"/>
      <c r="G34" s="357"/>
      <c r="H34" s="358"/>
      <c r="I34" s="361"/>
      <c r="J34" s="362"/>
      <c r="K34" s="305">
        <f>SUM(C34:J34)</f>
        <v>24</v>
      </c>
    </row>
    <row r="35" spans="1:11" x14ac:dyDescent="0.3">
      <c r="A35" s="126"/>
      <c r="B35" s="140" t="s">
        <v>122</v>
      </c>
      <c r="C35" s="363">
        <v>12</v>
      </c>
      <c r="D35" s="364"/>
      <c r="E35" s="359">
        <v>12</v>
      </c>
      <c r="F35" s="360"/>
      <c r="G35" s="363">
        <v>12</v>
      </c>
      <c r="H35" s="364"/>
      <c r="I35" s="359">
        <v>12</v>
      </c>
      <c r="J35" s="360"/>
      <c r="K35" s="306">
        <f t="shared" ref="K35:K36" si="3">SUM(C35:J35)</f>
        <v>48</v>
      </c>
    </row>
    <row r="36" spans="1:11" ht="15" thickBot="1" x14ac:dyDescent="0.35">
      <c r="A36" s="126"/>
      <c r="B36" s="140" t="s">
        <v>123</v>
      </c>
      <c r="C36" s="363"/>
      <c r="D36" s="364"/>
      <c r="E36" s="359"/>
      <c r="F36" s="360"/>
      <c r="G36" s="363"/>
      <c r="H36" s="364"/>
      <c r="I36" s="359"/>
      <c r="J36" s="360"/>
      <c r="K36" s="306">
        <f t="shared" si="3"/>
        <v>0</v>
      </c>
    </row>
    <row r="37" spans="1:11" ht="15" thickBot="1" x14ac:dyDescent="0.35">
      <c r="A37" s="126"/>
      <c r="B37" s="287" t="s">
        <v>9</v>
      </c>
      <c r="C37" s="367">
        <f>SUM(C34:D36)</f>
        <v>36</v>
      </c>
      <c r="D37" s="368"/>
      <c r="E37" s="369">
        <f>SUM(E34:F36)</f>
        <v>12</v>
      </c>
      <c r="F37" s="370"/>
      <c r="G37" s="367">
        <f>SUM(G34:H36)</f>
        <v>12</v>
      </c>
      <c r="H37" s="368"/>
      <c r="I37" s="369">
        <f>SUM(I34:J36)</f>
        <v>12</v>
      </c>
      <c r="J37" s="370"/>
      <c r="K37" s="307">
        <f>SUM(K34:K36)</f>
        <v>72</v>
      </c>
    </row>
    <row r="38" spans="1:11" s="118" customFormat="1" ht="15" thickBot="1" x14ac:dyDescent="0.35">
      <c r="A38" s="127"/>
      <c r="B38" s="141"/>
      <c r="C38" s="142"/>
      <c r="D38" s="142"/>
      <c r="E38" s="142"/>
      <c r="F38" s="142"/>
      <c r="G38" s="142"/>
      <c r="H38" s="142"/>
      <c r="I38" s="142"/>
      <c r="J38" s="142"/>
      <c r="K38" s="295"/>
    </row>
    <row r="39" spans="1:11" ht="15" thickBot="1" x14ac:dyDescent="0.35">
      <c r="A39" s="126"/>
      <c r="B39" s="192" t="s">
        <v>42</v>
      </c>
      <c r="C39" s="365" t="s">
        <v>17</v>
      </c>
      <c r="D39" s="366"/>
      <c r="E39" s="384" t="s">
        <v>5</v>
      </c>
      <c r="F39" s="385"/>
      <c r="G39" s="365" t="s">
        <v>5</v>
      </c>
      <c r="H39" s="366"/>
      <c r="I39" s="384" t="s">
        <v>8</v>
      </c>
      <c r="J39" s="385"/>
      <c r="K39" s="273" t="s">
        <v>79</v>
      </c>
    </row>
    <row r="40" spans="1:11" x14ac:dyDescent="0.3">
      <c r="A40" s="126"/>
      <c r="B40" s="284" t="s">
        <v>10</v>
      </c>
      <c r="C40" s="353">
        <f>SUM(D5:D25,D27:D30,C34:D36)</f>
        <v>244</v>
      </c>
      <c r="D40" s="354"/>
      <c r="E40" s="355">
        <f>SUM(F5:F25,F27:F30,E34:F36)</f>
        <v>237</v>
      </c>
      <c r="F40" s="356"/>
      <c r="G40" s="353">
        <f>SUM(H5:H25,H27:H30,G34:H36)</f>
        <v>237</v>
      </c>
      <c r="H40" s="354"/>
      <c r="I40" s="355">
        <f>SUM(J5:J25,J27:J30,I34:J36)</f>
        <v>187</v>
      </c>
      <c r="J40" s="356"/>
      <c r="K40" s="308">
        <f>SUM(C40:J40)</f>
        <v>905</v>
      </c>
    </row>
    <row r="41" spans="1:11" x14ac:dyDescent="0.3">
      <c r="A41" s="126"/>
      <c r="B41" s="285" t="s">
        <v>44</v>
      </c>
      <c r="C41" s="396">
        <f>D26</f>
        <v>0</v>
      </c>
      <c r="D41" s="397"/>
      <c r="E41" s="398">
        <f>F26</f>
        <v>0</v>
      </c>
      <c r="F41" s="399"/>
      <c r="G41" s="396">
        <f>H26</f>
        <v>0</v>
      </c>
      <c r="H41" s="397"/>
      <c r="I41" s="398">
        <f>J26</f>
        <v>0</v>
      </c>
      <c r="J41" s="399"/>
      <c r="K41" s="309">
        <f>SUM(C41:J41)</f>
        <v>0</v>
      </c>
    </row>
    <row r="42" spans="1:11" x14ac:dyDescent="0.3">
      <c r="A42" s="126"/>
      <c r="B42" s="285" t="s">
        <v>43</v>
      </c>
      <c r="C42" s="396">
        <f>SUM(C40:D41)</f>
        <v>244</v>
      </c>
      <c r="D42" s="397"/>
      <c r="E42" s="398">
        <f>SUM(E40:F41)</f>
        <v>237</v>
      </c>
      <c r="F42" s="399"/>
      <c r="G42" s="396">
        <f>SUM(G40:H41)</f>
        <v>237</v>
      </c>
      <c r="H42" s="397"/>
      <c r="I42" s="398">
        <f>SUM(I40:J41)</f>
        <v>187</v>
      </c>
      <c r="J42" s="399"/>
      <c r="K42" s="309">
        <f>SUM(C42:J42)</f>
        <v>905</v>
      </c>
    </row>
    <row r="43" spans="1:11" ht="15" thickBot="1" x14ac:dyDescent="0.35">
      <c r="A43" s="126"/>
      <c r="B43" s="286" t="s">
        <v>45</v>
      </c>
      <c r="C43" s="392">
        <f>((1600-K42)*C40)/K40</f>
        <v>187.38121546961327</v>
      </c>
      <c r="D43" s="393"/>
      <c r="E43" s="394">
        <f>((1600-K42)*E40)/K40</f>
        <v>182.00552486187846</v>
      </c>
      <c r="F43" s="395"/>
      <c r="G43" s="392">
        <f>((1600-K42)*G40)/K40</f>
        <v>182.00552486187846</v>
      </c>
      <c r="H43" s="393"/>
      <c r="I43" s="394">
        <f>((1600-K42)*I40)/K40</f>
        <v>143.60773480662982</v>
      </c>
      <c r="J43" s="395"/>
      <c r="K43" s="310">
        <f>(1600-K42)</f>
        <v>695</v>
      </c>
    </row>
    <row r="44" spans="1:11" s="118" customFormat="1" x14ac:dyDescent="0.3">
      <c r="B44" s="119"/>
      <c r="C44" s="117"/>
      <c r="D44" s="117"/>
      <c r="E44" s="117"/>
      <c r="F44" s="117"/>
      <c r="G44" s="117"/>
      <c r="H44" s="117"/>
      <c r="I44" s="117"/>
      <c r="J44" s="117"/>
      <c r="K44" s="296"/>
    </row>
    <row r="45" spans="1:11" ht="60.6" customHeight="1" x14ac:dyDescent="0.3">
      <c r="B45" s="389" t="s">
        <v>104</v>
      </c>
      <c r="C45" s="390"/>
      <c r="D45" s="390"/>
      <c r="E45" s="390"/>
      <c r="F45" s="390"/>
      <c r="G45" s="390"/>
      <c r="H45" s="390"/>
      <c r="I45" s="390"/>
      <c r="J45" s="390"/>
      <c r="K45" s="390"/>
    </row>
    <row r="46" spans="1:11" s="118" customFormat="1" x14ac:dyDescent="0.3">
      <c r="B46" s="119"/>
      <c r="C46" s="117"/>
      <c r="D46" s="117"/>
      <c r="E46" s="117"/>
      <c r="F46" s="117"/>
      <c r="G46" s="117"/>
      <c r="H46" s="117"/>
      <c r="I46" s="117"/>
      <c r="J46" s="117"/>
      <c r="K46" s="296"/>
    </row>
  </sheetData>
  <sheetProtection deleteRows="0"/>
  <mergeCells count="53">
    <mergeCell ref="B45:K45"/>
    <mergeCell ref="A1:A4"/>
    <mergeCell ref="C43:D43"/>
    <mergeCell ref="E43:F43"/>
    <mergeCell ref="G43:H43"/>
    <mergeCell ref="I43:J43"/>
    <mergeCell ref="C41:D41"/>
    <mergeCell ref="E41:F41"/>
    <mergeCell ref="G41:H41"/>
    <mergeCell ref="I41:J41"/>
    <mergeCell ref="C42:D42"/>
    <mergeCell ref="E42:F42"/>
    <mergeCell ref="G42:H42"/>
    <mergeCell ref="I42:J42"/>
    <mergeCell ref="G33:H33"/>
    <mergeCell ref="I33:J33"/>
    <mergeCell ref="C36:D36"/>
    <mergeCell ref="E39:F39"/>
    <mergeCell ref="G39:H39"/>
    <mergeCell ref="I39:J39"/>
    <mergeCell ref="G37:H37"/>
    <mergeCell ref="I37:J37"/>
    <mergeCell ref="A5:A26"/>
    <mergeCell ref="B1:B3"/>
    <mergeCell ref="E1:J1"/>
    <mergeCell ref="G34:H34"/>
    <mergeCell ref="C1:D1"/>
    <mergeCell ref="I3:J3"/>
    <mergeCell ref="A27:A29"/>
    <mergeCell ref="C33:D33"/>
    <mergeCell ref="E33:F33"/>
    <mergeCell ref="C3:D3"/>
    <mergeCell ref="E3:F3"/>
    <mergeCell ref="C2:D2"/>
    <mergeCell ref="E2:J2"/>
    <mergeCell ref="G3:H3"/>
    <mergeCell ref="E34:F34"/>
    <mergeCell ref="C40:D40"/>
    <mergeCell ref="E40:F40"/>
    <mergeCell ref="G40:H40"/>
    <mergeCell ref="I40:J40"/>
    <mergeCell ref="C34:D34"/>
    <mergeCell ref="E35:F35"/>
    <mergeCell ref="E36:F36"/>
    <mergeCell ref="I34:J34"/>
    <mergeCell ref="G35:H35"/>
    <mergeCell ref="G36:H36"/>
    <mergeCell ref="I35:J35"/>
    <mergeCell ref="I36:J36"/>
    <mergeCell ref="C39:D39"/>
    <mergeCell ref="C37:D37"/>
    <mergeCell ref="E37:F37"/>
    <mergeCell ref="C35:D35"/>
  </mergeCells>
  <phoneticPr fontId="35" type="noConversion"/>
  <printOptions horizontalCentered="1" verticalCentered="1"/>
  <pageMargins left="0.51181102362204722"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49"/>
  <sheetViews>
    <sheetView zoomScale="80" zoomScaleNormal="80" workbookViewId="0">
      <selection activeCell="R25" sqref="R25"/>
    </sheetView>
  </sheetViews>
  <sheetFormatPr defaultRowHeight="14.4" x14ac:dyDescent="0.3"/>
  <cols>
    <col min="1" max="1" width="3.6640625" customWidth="1"/>
    <col min="2" max="2" width="46.6640625" style="2" customWidth="1"/>
    <col min="3" max="3" width="5.6640625" customWidth="1"/>
    <col min="4" max="4" width="5.6640625" style="31" customWidth="1"/>
    <col min="5" max="10" width="5.6640625" customWidth="1"/>
    <col min="11" max="11" width="7.6640625" style="292" customWidth="1"/>
    <col min="12" max="12" width="3.6640625" customWidth="1"/>
  </cols>
  <sheetData>
    <row r="1" spans="1:11" s="30" customFormat="1" ht="15" thickBot="1" x14ac:dyDescent="0.35">
      <c r="A1" s="412"/>
      <c r="B1" s="400" t="s">
        <v>39</v>
      </c>
      <c r="C1" s="403" t="s">
        <v>32</v>
      </c>
      <c r="D1" s="404"/>
      <c r="E1" s="376" t="str">
        <f>IF(Opleidingsgegevens!C5="","",Opleidingsgegevens!C5)</f>
        <v>LPP | Junior assistent accountant - cohort 2019</v>
      </c>
      <c r="F1" s="377"/>
      <c r="G1" s="377"/>
      <c r="H1" s="377"/>
      <c r="I1" s="377"/>
      <c r="J1" s="377"/>
      <c r="K1" s="318"/>
    </row>
    <row r="2" spans="1:11" s="30" customFormat="1" ht="15" thickBot="1" x14ac:dyDescent="0.35">
      <c r="A2" s="412"/>
      <c r="B2" s="401"/>
      <c r="C2" s="379" t="s">
        <v>20</v>
      </c>
      <c r="D2" s="386"/>
      <c r="E2" s="406"/>
      <c r="F2" s="406"/>
      <c r="G2" s="406"/>
      <c r="H2" s="406"/>
      <c r="I2" s="406"/>
      <c r="J2" s="407"/>
      <c r="K2" s="318"/>
    </row>
    <row r="3" spans="1:11" ht="15" thickBot="1" x14ac:dyDescent="0.35">
      <c r="A3" s="412"/>
      <c r="B3" s="402"/>
      <c r="C3" s="405" t="s">
        <v>4</v>
      </c>
      <c r="D3" s="405"/>
      <c r="E3" s="405" t="s">
        <v>5</v>
      </c>
      <c r="F3" s="405"/>
      <c r="G3" s="405" t="s">
        <v>7</v>
      </c>
      <c r="H3" s="405"/>
      <c r="I3" s="405" t="s">
        <v>8</v>
      </c>
      <c r="J3" s="405"/>
      <c r="K3" s="319"/>
    </row>
    <row r="4" spans="1:11" s="1" customFormat="1" ht="28.2" thickBot="1" x14ac:dyDescent="0.35">
      <c r="A4" s="412"/>
      <c r="B4" s="147" t="s">
        <v>34</v>
      </c>
      <c r="C4" s="196" t="s">
        <v>11</v>
      </c>
      <c r="D4" s="144" t="s">
        <v>6</v>
      </c>
      <c r="E4" s="197" t="s">
        <v>11</v>
      </c>
      <c r="F4" s="149" t="s">
        <v>6</v>
      </c>
      <c r="G4" s="196" t="s">
        <v>11</v>
      </c>
      <c r="H4" s="198" t="s">
        <v>6</v>
      </c>
      <c r="I4" s="197" t="s">
        <v>11</v>
      </c>
      <c r="J4" s="149" t="s">
        <v>6</v>
      </c>
      <c r="K4" s="324" t="s">
        <v>85</v>
      </c>
    </row>
    <row r="5" spans="1:11" s="32" customFormat="1" ht="14.4" customHeight="1" thickBot="1" x14ac:dyDescent="0.35">
      <c r="A5" s="408" t="s">
        <v>2</v>
      </c>
      <c r="B5" s="317" t="s">
        <v>116</v>
      </c>
      <c r="C5" s="331"/>
      <c r="D5" s="332"/>
      <c r="E5" s="333"/>
      <c r="F5" s="332"/>
      <c r="G5" s="333"/>
      <c r="H5" s="332"/>
      <c r="I5" s="333"/>
      <c r="J5" s="334"/>
      <c r="K5" s="298"/>
    </row>
    <row r="6" spans="1:11" s="33" customFormat="1" ht="14.4" customHeight="1" thickBot="1" x14ac:dyDescent="0.35">
      <c r="A6" s="408"/>
      <c r="B6" s="275" t="s">
        <v>129</v>
      </c>
      <c r="C6" s="228">
        <v>2</v>
      </c>
      <c r="D6" s="229">
        <f>C6*Opleidingsgegevens!$D$27</f>
        <v>16</v>
      </c>
      <c r="E6" s="243">
        <v>2</v>
      </c>
      <c r="F6" s="235">
        <f>E6*Opleidingsgegevens!$D$28</f>
        <v>18</v>
      </c>
      <c r="G6" s="228">
        <v>2</v>
      </c>
      <c r="H6" s="229">
        <f>G6*Opleidingsgegevens!$D$29</f>
        <v>16</v>
      </c>
      <c r="I6" s="243">
        <v>2</v>
      </c>
      <c r="J6" s="235">
        <f>I6*Opleidingsgegevens!$D$30</f>
        <v>14</v>
      </c>
      <c r="K6" s="299">
        <f t="shared" ref="K6:K25" si="0">SUM(D6,F6,H6,J6)</f>
        <v>64</v>
      </c>
    </row>
    <row r="7" spans="1:11" s="30" customFormat="1" ht="14.4" customHeight="1" thickBot="1" x14ac:dyDescent="0.35">
      <c r="A7" s="408"/>
      <c r="B7" s="275" t="s">
        <v>131</v>
      </c>
      <c r="C7" s="228">
        <v>1.5</v>
      </c>
      <c r="D7" s="229">
        <f>C7*Opleidingsgegevens!$D$27</f>
        <v>12</v>
      </c>
      <c r="E7" s="228">
        <v>1.5</v>
      </c>
      <c r="F7" s="235">
        <f>E7*Opleidingsgegevens!$D$28</f>
        <v>13.5</v>
      </c>
      <c r="G7" s="228">
        <v>1.5</v>
      </c>
      <c r="H7" s="229">
        <f>G7*Opleidingsgegevens!$D$29</f>
        <v>12</v>
      </c>
      <c r="I7" s="228">
        <v>1.5</v>
      </c>
      <c r="J7" s="235">
        <f>I7*Opleidingsgegevens!$D$30</f>
        <v>10.5</v>
      </c>
      <c r="K7" s="299">
        <f t="shared" si="0"/>
        <v>48</v>
      </c>
    </row>
    <row r="8" spans="1:11" s="30" customFormat="1" ht="14.4" customHeight="1" thickBot="1" x14ac:dyDescent="0.35">
      <c r="A8" s="408"/>
      <c r="B8" s="275" t="s">
        <v>133</v>
      </c>
      <c r="C8" s="269"/>
      <c r="D8" s="229">
        <f>C8*Opleidingsgegevens!$D$27</f>
        <v>0</v>
      </c>
      <c r="E8" s="243"/>
      <c r="F8" s="235">
        <f>E8*Opleidingsgegevens!$D$28</f>
        <v>0</v>
      </c>
      <c r="G8" s="329"/>
      <c r="H8" s="229">
        <f>G8*Opleidingsgegevens!$D$29</f>
        <v>0</v>
      </c>
      <c r="I8" s="330"/>
      <c r="J8" s="235">
        <f>I8*Opleidingsgegevens!$D$30</f>
        <v>0</v>
      </c>
      <c r="K8" s="299">
        <f t="shared" ref="K8" si="1">SUM(D8,F8,H8,J8)</f>
        <v>0</v>
      </c>
    </row>
    <row r="9" spans="1:11" s="30" customFormat="1" ht="14.4" customHeight="1" thickBot="1" x14ac:dyDescent="0.35">
      <c r="A9" s="408"/>
      <c r="B9" s="275" t="s">
        <v>130</v>
      </c>
      <c r="C9" s="228"/>
      <c r="D9" s="229">
        <f>C9*Opleidingsgegevens!$D$27</f>
        <v>0</v>
      </c>
      <c r="E9" s="243"/>
      <c r="F9" s="235">
        <f>E9*Opleidingsgegevens!$D$28</f>
        <v>0</v>
      </c>
      <c r="G9" s="329"/>
      <c r="H9" s="229">
        <f>G9*Opleidingsgegevens!$D$29</f>
        <v>0</v>
      </c>
      <c r="I9" s="330"/>
      <c r="J9" s="235">
        <f>I9*Opleidingsgegevens!$D$30</f>
        <v>0</v>
      </c>
      <c r="K9" s="299">
        <f t="shared" ref="K9" si="2">SUM(D9,F9,H9,J9)</f>
        <v>0</v>
      </c>
    </row>
    <row r="10" spans="1:11" s="30" customFormat="1" ht="14.4" customHeight="1" thickBot="1" x14ac:dyDescent="0.35">
      <c r="A10" s="408"/>
      <c r="B10" s="275" t="s">
        <v>132</v>
      </c>
      <c r="C10" s="228"/>
      <c r="D10" s="229">
        <f>C10*Opleidingsgegevens!$D$27</f>
        <v>0</v>
      </c>
      <c r="E10" s="243"/>
      <c r="F10" s="235">
        <f>E10*Opleidingsgegevens!$D$28</f>
        <v>0</v>
      </c>
      <c r="G10" s="244"/>
      <c r="H10" s="229">
        <f>G10*Opleidingsgegevens!$D$29</f>
        <v>0</v>
      </c>
      <c r="I10" s="245"/>
      <c r="J10" s="235">
        <f>I10*Opleidingsgegevens!$D$30</f>
        <v>0</v>
      </c>
      <c r="K10" s="299">
        <f t="shared" si="0"/>
        <v>0</v>
      </c>
    </row>
    <row r="11" spans="1:11" s="30" customFormat="1" ht="14.4" customHeight="1" thickBot="1" x14ac:dyDescent="0.35">
      <c r="A11" s="408"/>
      <c r="B11" s="275" t="s">
        <v>115</v>
      </c>
      <c r="C11" s="269"/>
      <c r="D11" s="229">
        <f>C11*Opleidingsgegevens!$D$27</f>
        <v>0</v>
      </c>
      <c r="E11" s="243"/>
      <c r="F11" s="235">
        <f>E11*Opleidingsgegevens!$D$28</f>
        <v>0</v>
      </c>
      <c r="G11" s="244"/>
      <c r="H11" s="229">
        <f>G11*Opleidingsgegevens!$D$29</f>
        <v>0</v>
      </c>
      <c r="I11" s="245"/>
      <c r="J11" s="235">
        <f>I11*Opleidingsgegevens!$D$30</f>
        <v>0</v>
      </c>
      <c r="K11" s="299">
        <f t="shared" si="0"/>
        <v>0</v>
      </c>
    </row>
    <row r="12" spans="1:11" s="30" customFormat="1" ht="14.4" customHeight="1" thickBot="1" x14ac:dyDescent="0.35">
      <c r="A12" s="408"/>
      <c r="B12" s="275" t="s">
        <v>136</v>
      </c>
      <c r="C12" s="269"/>
      <c r="D12" s="229">
        <f>C12*Opleidingsgegevens!$D$27</f>
        <v>0</v>
      </c>
      <c r="E12" s="243"/>
      <c r="F12" s="235">
        <f>E12*Opleidingsgegevens!$D$28</f>
        <v>0</v>
      </c>
      <c r="G12" s="271"/>
      <c r="H12" s="229">
        <f>G12*Opleidingsgegevens!$D$29</f>
        <v>0</v>
      </c>
      <c r="I12" s="272"/>
      <c r="J12" s="235">
        <f>I12*Opleidingsgegevens!$D$30</f>
        <v>0</v>
      </c>
      <c r="K12" s="299">
        <f t="shared" si="0"/>
        <v>0</v>
      </c>
    </row>
    <row r="13" spans="1:11" s="30" customFormat="1" ht="14.4" customHeight="1" thickBot="1" x14ac:dyDescent="0.35">
      <c r="A13" s="408"/>
      <c r="B13" s="275" t="s">
        <v>106</v>
      </c>
      <c r="C13" s="269">
        <v>1</v>
      </c>
      <c r="D13" s="229">
        <f>C13*Opleidingsgegevens!$D$27</f>
        <v>8</v>
      </c>
      <c r="E13" s="243">
        <v>1</v>
      </c>
      <c r="F13" s="235">
        <f>E13*Opleidingsgegevens!$D$28</f>
        <v>9</v>
      </c>
      <c r="G13" s="271">
        <v>1</v>
      </c>
      <c r="H13" s="229">
        <f>G13*Opleidingsgegevens!$D$29</f>
        <v>8</v>
      </c>
      <c r="I13" s="272">
        <v>1</v>
      </c>
      <c r="J13" s="235">
        <f>I13*Opleidingsgegevens!$D$30</f>
        <v>7</v>
      </c>
      <c r="K13" s="299">
        <f t="shared" si="0"/>
        <v>32</v>
      </c>
    </row>
    <row r="14" spans="1:11" s="30" customFormat="1" ht="14.4" customHeight="1" thickBot="1" x14ac:dyDescent="0.35">
      <c r="A14" s="408"/>
      <c r="B14" s="275" t="s">
        <v>137</v>
      </c>
      <c r="C14" s="269"/>
      <c r="D14" s="229">
        <f>C14*Opleidingsgegevens!$D$27</f>
        <v>0</v>
      </c>
      <c r="E14" s="243"/>
      <c r="F14" s="235">
        <f>E14*Opleidingsgegevens!$D$28</f>
        <v>0</v>
      </c>
      <c r="G14" s="271"/>
      <c r="H14" s="229">
        <f>G14*Opleidingsgegevens!$D$29</f>
        <v>0</v>
      </c>
      <c r="I14" s="272"/>
      <c r="J14" s="235">
        <f>I14*Opleidingsgegevens!$D$30</f>
        <v>0</v>
      </c>
      <c r="K14" s="299">
        <f t="shared" si="0"/>
        <v>0</v>
      </c>
    </row>
    <row r="15" spans="1:11" s="30" customFormat="1" ht="14.4" customHeight="1" thickBot="1" x14ac:dyDescent="0.35">
      <c r="A15" s="408"/>
      <c r="B15" s="275" t="s">
        <v>105</v>
      </c>
      <c r="C15" s="269">
        <v>3</v>
      </c>
      <c r="D15" s="229">
        <f>C15*Opleidingsgegevens!$D$27</f>
        <v>24</v>
      </c>
      <c r="E15" s="243">
        <v>3</v>
      </c>
      <c r="F15" s="235">
        <f>E15*Opleidingsgegevens!$D$28</f>
        <v>27</v>
      </c>
      <c r="G15" s="271">
        <v>3</v>
      </c>
      <c r="H15" s="229">
        <f>G15*Opleidingsgegevens!$D$29</f>
        <v>24</v>
      </c>
      <c r="I15" s="272">
        <v>3</v>
      </c>
      <c r="J15" s="235">
        <f>I15*Opleidingsgegevens!$D$30</f>
        <v>21</v>
      </c>
      <c r="K15" s="299">
        <f t="shared" si="0"/>
        <v>96</v>
      </c>
    </row>
    <row r="16" spans="1:11" s="30" customFormat="1" ht="14.4" customHeight="1" thickBot="1" x14ac:dyDescent="0.35">
      <c r="A16" s="408"/>
      <c r="B16" s="275" t="s">
        <v>117</v>
      </c>
      <c r="C16" s="269"/>
      <c r="D16" s="229">
        <f>C16*Opleidingsgegevens!$D$27</f>
        <v>0</v>
      </c>
      <c r="E16" s="243"/>
      <c r="F16" s="235">
        <f>E16*Opleidingsgegevens!$D$28</f>
        <v>0</v>
      </c>
      <c r="G16" s="271"/>
      <c r="H16" s="229">
        <f>G16*Opleidingsgegevens!$D$29</f>
        <v>0</v>
      </c>
      <c r="I16" s="272"/>
      <c r="J16" s="235">
        <f>I16*Opleidingsgegevens!$D$30</f>
        <v>0</v>
      </c>
      <c r="K16" s="299">
        <f t="shared" si="0"/>
        <v>0</v>
      </c>
    </row>
    <row r="17" spans="1:11" s="30" customFormat="1" ht="15" thickBot="1" x14ac:dyDescent="0.35">
      <c r="A17" s="408"/>
      <c r="B17" s="275" t="s">
        <v>138</v>
      </c>
      <c r="C17" s="335"/>
      <c r="D17" s="229">
        <f>C17*[1]Opleidingsgegevens!$D$16</f>
        <v>0</v>
      </c>
      <c r="E17" s="335"/>
      <c r="F17" s="229">
        <f>E17*[1]Opleidingsgegevens!$D$17</f>
        <v>0</v>
      </c>
      <c r="G17" s="335"/>
      <c r="H17" s="229">
        <f>G17*[1]Opleidingsgegevens!$D$18</f>
        <v>0</v>
      </c>
      <c r="I17" s="335"/>
      <c r="J17" s="229">
        <f>I17*[1]Opleidingsgegevens!$D$19</f>
        <v>0</v>
      </c>
      <c r="K17" s="299">
        <f t="shared" si="0"/>
        <v>0</v>
      </c>
    </row>
    <row r="18" spans="1:11" s="30" customFormat="1" ht="14.4" customHeight="1" thickBot="1" x14ac:dyDescent="0.35">
      <c r="A18" s="408"/>
      <c r="B18" s="317" t="s">
        <v>118</v>
      </c>
      <c r="C18" s="331"/>
      <c r="D18" s="332"/>
      <c r="E18" s="333"/>
      <c r="F18" s="332"/>
      <c r="G18" s="333"/>
      <c r="H18" s="332"/>
      <c r="I18" s="333"/>
      <c r="J18" s="334"/>
      <c r="K18" s="299"/>
    </row>
    <row r="19" spans="1:11" s="30" customFormat="1" ht="14.4" customHeight="1" thickBot="1" x14ac:dyDescent="0.35">
      <c r="A19" s="408"/>
      <c r="B19" s="275" t="s">
        <v>107</v>
      </c>
      <c r="C19" s="269"/>
      <c r="D19" s="229">
        <f>C19*Opleidingsgegevens!$D$27</f>
        <v>0</v>
      </c>
      <c r="E19" s="243"/>
      <c r="F19" s="235">
        <f>E19*Opleidingsgegevens!$D$28</f>
        <v>0</v>
      </c>
      <c r="G19" s="271"/>
      <c r="H19" s="229">
        <f>G19*Opleidingsgegevens!$D$29</f>
        <v>0</v>
      </c>
      <c r="I19" s="272"/>
      <c r="J19" s="235">
        <f>I19*Opleidingsgegevens!$D$30</f>
        <v>0</v>
      </c>
      <c r="K19" s="299">
        <f t="shared" si="0"/>
        <v>0</v>
      </c>
    </row>
    <row r="20" spans="1:11" s="30" customFormat="1" ht="14.4" customHeight="1" thickBot="1" x14ac:dyDescent="0.35">
      <c r="A20" s="408"/>
      <c r="B20" s="275" t="s">
        <v>119</v>
      </c>
      <c r="C20" s="269">
        <v>1</v>
      </c>
      <c r="D20" s="229">
        <f>C20*Opleidingsgegevens!$D$27</f>
        <v>8</v>
      </c>
      <c r="E20" s="243">
        <v>1</v>
      </c>
      <c r="F20" s="235">
        <f>E20*Opleidingsgegevens!$D$28</f>
        <v>9</v>
      </c>
      <c r="G20" s="271">
        <v>1</v>
      </c>
      <c r="H20" s="229">
        <f>G20*Opleidingsgegevens!$D$29</f>
        <v>8</v>
      </c>
      <c r="I20" s="272">
        <v>1</v>
      </c>
      <c r="J20" s="235">
        <f>I20*Opleidingsgegevens!$D$30</f>
        <v>7</v>
      </c>
      <c r="K20" s="299">
        <f t="shared" si="0"/>
        <v>32</v>
      </c>
    </row>
    <row r="21" spans="1:11" s="30" customFormat="1" ht="14.4" customHeight="1" thickBot="1" x14ac:dyDescent="0.35">
      <c r="A21" s="408"/>
      <c r="B21" s="317" t="s">
        <v>120</v>
      </c>
      <c r="C21" s="331"/>
      <c r="D21" s="332"/>
      <c r="E21" s="333"/>
      <c r="F21" s="332"/>
      <c r="G21" s="333"/>
      <c r="H21" s="332"/>
      <c r="I21" s="333"/>
      <c r="J21" s="334"/>
      <c r="K21" s="299"/>
    </row>
    <row r="22" spans="1:11" s="30" customFormat="1" ht="14.4" customHeight="1" thickBot="1" x14ac:dyDescent="0.35">
      <c r="A22" s="408"/>
      <c r="B22" s="336" t="s">
        <v>124</v>
      </c>
      <c r="C22" s="228"/>
      <c r="D22" s="229">
        <f>C22*Opleidingsgegevens!$D$27</f>
        <v>0</v>
      </c>
      <c r="E22" s="243"/>
      <c r="F22" s="235">
        <f>E22*Opleidingsgegevens!$D$28</f>
        <v>0</v>
      </c>
      <c r="G22" s="244"/>
      <c r="H22" s="229">
        <f>G22*Opleidingsgegevens!$D$29</f>
        <v>0</v>
      </c>
      <c r="I22" s="245"/>
      <c r="J22" s="235">
        <f>I22*Opleidingsgegevens!$D$30</f>
        <v>0</v>
      </c>
      <c r="K22" s="299">
        <f t="shared" si="0"/>
        <v>0</v>
      </c>
    </row>
    <row r="23" spans="1:11" s="30" customFormat="1" ht="14.4" customHeight="1" thickBot="1" x14ac:dyDescent="0.35">
      <c r="A23" s="408"/>
      <c r="B23" s="336" t="s">
        <v>126</v>
      </c>
      <c r="C23" s="228">
        <v>1</v>
      </c>
      <c r="D23" s="229">
        <f>C23*Opleidingsgegevens!$D$27</f>
        <v>8</v>
      </c>
      <c r="E23" s="228">
        <v>1</v>
      </c>
      <c r="F23" s="235">
        <f>E23*Opleidingsgegevens!$D$28</f>
        <v>9</v>
      </c>
      <c r="G23" s="228">
        <v>1</v>
      </c>
      <c r="H23" s="229">
        <f>G23*Opleidingsgegevens!$D$29</f>
        <v>8</v>
      </c>
      <c r="I23" s="228">
        <v>1</v>
      </c>
      <c r="J23" s="235">
        <f>I23*Opleidingsgegevens!$D$30</f>
        <v>7</v>
      </c>
      <c r="K23" s="299">
        <f t="shared" si="0"/>
        <v>32</v>
      </c>
    </row>
    <row r="24" spans="1:11" s="30" customFormat="1" ht="14.4" customHeight="1" thickBot="1" x14ac:dyDescent="0.35">
      <c r="A24" s="408"/>
      <c r="B24" s="336" t="s">
        <v>127</v>
      </c>
      <c r="C24" s="228"/>
      <c r="D24" s="229">
        <f>C24*Opleidingsgegevens!$D$27</f>
        <v>0</v>
      </c>
      <c r="E24" s="243"/>
      <c r="F24" s="235">
        <f>E24*Opleidingsgegevens!$D$28</f>
        <v>0</v>
      </c>
      <c r="G24" s="244"/>
      <c r="H24" s="229">
        <f>G24*Opleidingsgegevens!$D$29</f>
        <v>0</v>
      </c>
      <c r="I24" s="245"/>
      <c r="J24" s="235">
        <f>I24*Opleidingsgegevens!$D$30</f>
        <v>0</v>
      </c>
      <c r="K24" s="299">
        <f t="shared" si="0"/>
        <v>0</v>
      </c>
    </row>
    <row r="25" spans="1:11" s="30" customFormat="1" ht="14.4" customHeight="1" thickBot="1" x14ac:dyDescent="0.35">
      <c r="A25" s="408"/>
      <c r="B25" s="336" t="s">
        <v>125</v>
      </c>
      <c r="C25" s="246"/>
      <c r="D25" s="229">
        <f>C25*Opleidingsgegevens!$D$27</f>
        <v>0</v>
      </c>
      <c r="E25" s="248"/>
      <c r="F25" s="235">
        <f>E25*Opleidingsgegevens!$D$28</f>
        <v>0</v>
      </c>
      <c r="G25" s="250"/>
      <c r="H25" s="247">
        <f>G25*Opleidingsgegevens!$D$29</f>
        <v>0</v>
      </c>
      <c r="I25" s="251"/>
      <c r="J25" s="249">
        <f>I25*Opleidingsgegevens!$D$30</f>
        <v>0</v>
      </c>
      <c r="K25" s="325">
        <f t="shared" si="0"/>
        <v>0</v>
      </c>
    </row>
    <row r="26" spans="1:11" s="30" customFormat="1" ht="14.4" customHeight="1" thickTop="1" thickBot="1" x14ac:dyDescent="0.35">
      <c r="A26" s="409"/>
      <c r="B26" s="276" t="s">
        <v>36</v>
      </c>
      <c r="C26" s="252">
        <v>20</v>
      </c>
      <c r="D26" s="253">
        <f>C26*Opleidingsgegevens!F27</f>
        <v>180</v>
      </c>
      <c r="E26" s="254">
        <v>20</v>
      </c>
      <c r="F26" s="255">
        <f>E26*Opleidingsgegevens!F28</f>
        <v>200</v>
      </c>
      <c r="G26" s="252">
        <v>20</v>
      </c>
      <c r="H26" s="253">
        <f>G26*Opleidingsgegevens!F29</f>
        <v>180</v>
      </c>
      <c r="I26" s="254">
        <v>20</v>
      </c>
      <c r="J26" s="255">
        <f>I26*Opleidingsgegevens!F30</f>
        <v>160</v>
      </c>
      <c r="K26" s="326">
        <f t="shared" ref="K26:K30" si="3">SUM(D26,F26,H26,J26)</f>
        <v>720</v>
      </c>
    </row>
    <row r="27" spans="1:11" s="30" customFormat="1" ht="14.4" customHeight="1" thickTop="1" thickBot="1" x14ac:dyDescent="0.35">
      <c r="A27" s="410" t="s">
        <v>3</v>
      </c>
      <c r="B27" s="130" t="s">
        <v>121</v>
      </c>
      <c r="C27" s="256">
        <v>1.5</v>
      </c>
      <c r="D27" s="232">
        <f>C27*Opleidingsgegevens!D27</f>
        <v>12</v>
      </c>
      <c r="E27" s="257">
        <v>1.5</v>
      </c>
      <c r="F27" s="233">
        <f>E27*Opleidingsgegevens!D28</f>
        <v>13.5</v>
      </c>
      <c r="G27" s="256">
        <v>1.5</v>
      </c>
      <c r="H27" s="232">
        <f>G27*Opleidingsgegevens!D29</f>
        <v>12</v>
      </c>
      <c r="I27" s="257">
        <v>1.5</v>
      </c>
      <c r="J27" s="233">
        <f>I27*Opleidingsgegevens!D30</f>
        <v>10.5</v>
      </c>
      <c r="K27" s="301">
        <f t="shared" si="3"/>
        <v>48</v>
      </c>
    </row>
    <row r="28" spans="1:11" s="30" customFormat="1" ht="14.4" customHeight="1" thickBot="1" x14ac:dyDescent="0.35">
      <c r="A28" s="408"/>
      <c r="B28" s="131" t="s">
        <v>108</v>
      </c>
      <c r="C28" s="244"/>
      <c r="D28" s="229">
        <f>C28*Opleidingsgegevens!D27</f>
        <v>0</v>
      </c>
      <c r="E28" s="245"/>
      <c r="F28" s="235">
        <f>E28*Opleidingsgegevens!D28</f>
        <v>0</v>
      </c>
      <c r="G28" s="244"/>
      <c r="H28" s="229">
        <f>G28*Opleidingsgegevens!D29</f>
        <v>0</v>
      </c>
      <c r="I28" s="245"/>
      <c r="J28" s="235">
        <f>I28*Opleidingsgegevens!D30</f>
        <v>0</v>
      </c>
      <c r="K28" s="299">
        <f t="shared" si="3"/>
        <v>0</v>
      </c>
    </row>
    <row r="29" spans="1:11" s="30" customFormat="1" ht="14.4" customHeight="1" thickBot="1" x14ac:dyDescent="0.35">
      <c r="A29" s="411"/>
      <c r="B29" s="132" t="s">
        <v>128</v>
      </c>
      <c r="C29" s="258">
        <v>1</v>
      </c>
      <c r="D29" s="230">
        <f>C29*Opleidingsgegevens!D27</f>
        <v>8</v>
      </c>
      <c r="E29" s="259">
        <v>1</v>
      </c>
      <c r="F29" s="237">
        <f>E29*Opleidingsgegevens!D28</f>
        <v>9</v>
      </c>
      <c r="G29" s="258"/>
      <c r="H29" s="230">
        <f>G29*Opleidingsgegevens!D29</f>
        <v>0</v>
      </c>
      <c r="I29" s="259"/>
      <c r="J29" s="237">
        <f>I29*Opleidingsgegevens!D30</f>
        <v>0</v>
      </c>
      <c r="K29" s="302">
        <f t="shared" si="3"/>
        <v>17</v>
      </c>
    </row>
    <row r="30" spans="1:11" ht="14.4" customHeight="1" thickTop="1" thickBot="1" x14ac:dyDescent="0.35">
      <c r="A30" s="143" t="s">
        <v>38</v>
      </c>
      <c r="B30" s="133" t="s">
        <v>88</v>
      </c>
      <c r="C30" s="260">
        <v>1</v>
      </c>
      <c r="D30" s="261">
        <f>C30*Opleidingsgegevens!D27</f>
        <v>8</v>
      </c>
      <c r="E30" s="262">
        <v>1</v>
      </c>
      <c r="F30" s="263">
        <f>E30*Opleidingsgegevens!D28</f>
        <v>9</v>
      </c>
      <c r="G30" s="260">
        <v>1</v>
      </c>
      <c r="H30" s="261">
        <f>G30*Opleidingsgegevens!D29</f>
        <v>8</v>
      </c>
      <c r="I30" s="262">
        <v>1</v>
      </c>
      <c r="J30" s="263">
        <f>I30*Opleidingsgegevens!D30</f>
        <v>7</v>
      </c>
      <c r="K30" s="327">
        <f t="shared" si="3"/>
        <v>32</v>
      </c>
    </row>
    <row r="31" spans="1:11" s="274" customFormat="1" ht="14.4" customHeight="1" thickTop="1" thickBot="1" x14ac:dyDescent="0.35">
      <c r="A31" s="311"/>
      <c r="B31" s="287" t="s">
        <v>37</v>
      </c>
      <c r="C31" s="312">
        <f t="shared" ref="C31:K31" si="4">SUM(C5:C30)</f>
        <v>33</v>
      </c>
      <c r="D31" s="315">
        <f t="shared" si="4"/>
        <v>284</v>
      </c>
      <c r="E31" s="322">
        <f t="shared" si="4"/>
        <v>33</v>
      </c>
      <c r="F31" s="323">
        <f t="shared" si="4"/>
        <v>317</v>
      </c>
      <c r="G31" s="312">
        <f t="shared" si="4"/>
        <v>32</v>
      </c>
      <c r="H31" s="315">
        <f t="shared" si="4"/>
        <v>276</v>
      </c>
      <c r="I31" s="322">
        <f t="shared" si="4"/>
        <v>32</v>
      </c>
      <c r="J31" s="323">
        <f t="shared" si="4"/>
        <v>244</v>
      </c>
      <c r="K31" s="304">
        <f t="shared" si="4"/>
        <v>1121</v>
      </c>
    </row>
    <row r="32" spans="1:11" s="121" customFormat="1" ht="14.4" customHeight="1" thickBot="1" x14ac:dyDescent="0.35">
      <c r="A32" s="120"/>
      <c r="B32" s="134"/>
      <c r="C32" s="135"/>
      <c r="D32" s="135"/>
      <c r="E32" s="135"/>
      <c r="F32" s="135"/>
      <c r="G32" s="135"/>
      <c r="H32" s="135"/>
      <c r="I32" s="135"/>
      <c r="J32" s="135"/>
      <c r="K32" s="320"/>
    </row>
    <row r="33" spans="2:11" ht="28.2" thickBot="1" x14ac:dyDescent="0.35">
      <c r="B33" s="138" t="s">
        <v>41</v>
      </c>
      <c r="C33" s="365" t="s">
        <v>33</v>
      </c>
      <c r="D33" s="366"/>
      <c r="E33" s="384" t="s">
        <v>33</v>
      </c>
      <c r="F33" s="385"/>
      <c r="G33" s="365" t="s">
        <v>33</v>
      </c>
      <c r="H33" s="366"/>
      <c r="I33" s="384" t="s">
        <v>33</v>
      </c>
      <c r="J33" s="385"/>
      <c r="K33" s="288" t="s">
        <v>85</v>
      </c>
    </row>
    <row r="34" spans="2:11" x14ac:dyDescent="0.3">
      <c r="B34" s="139" t="s">
        <v>109</v>
      </c>
      <c r="C34" s="357">
        <v>12</v>
      </c>
      <c r="D34" s="358"/>
      <c r="E34" s="361"/>
      <c r="F34" s="362"/>
      <c r="G34" s="357"/>
      <c r="H34" s="358"/>
      <c r="I34" s="361"/>
      <c r="J34" s="362"/>
      <c r="K34" s="305">
        <f>SUM(C34:J34)</f>
        <v>12</v>
      </c>
    </row>
    <row r="35" spans="2:11" x14ac:dyDescent="0.3">
      <c r="B35" s="140" t="s">
        <v>122</v>
      </c>
      <c r="C35" s="363">
        <v>8</v>
      </c>
      <c r="D35" s="364"/>
      <c r="E35" s="359">
        <v>8</v>
      </c>
      <c r="F35" s="360"/>
      <c r="G35" s="363">
        <v>8</v>
      </c>
      <c r="H35" s="364"/>
      <c r="I35" s="359">
        <v>8</v>
      </c>
      <c r="J35" s="360"/>
      <c r="K35" s="306">
        <f t="shared" ref="K35:K36" si="5">SUM(C35:J35)</f>
        <v>32</v>
      </c>
    </row>
    <row r="36" spans="2:11" ht="15" thickBot="1" x14ac:dyDescent="0.35">
      <c r="B36" s="140" t="s">
        <v>123</v>
      </c>
      <c r="C36" s="363"/>
      <c r="D36" s="364"/>
      <c r="E36" s="359"/>
      <c r="F36" s="360"/>
      <c r="G36" s="363"/>
      <c r="H36" s="364"/>
      <c r="I36" s="359"/>
      <c r="J36" s="360"/>
      <c r="K36" s="306">
        <f t="shared" si="5"/>
        <v>0</v>
      </c>
    </row>
    <row r="37" spans="2:11" ht="15" thickBot="1" x14ac:dyDescent="0.35">
      <c r="B37" s="287" t="s">
        <v>9</v>
      </c>
      <c r="C37" s="367">
        <f>SUM(C34:D36)</f>
        <v>20</v>
      </c>
      <c r="D37" s="368"/>
      <c r="E37" s="369">
        <f>SUM(E34:F36)</f>
        <v>8</v>
      </c>
      <c r="F37" s="370"/>
      <c r="G37" s="367">
        <f>SUM(G34:H36)</f>
        <v>8</v>
      </c>
      <c r="H37" s="368"/>
      <c r="I37" s="369">
        <f>SUM(I34:J36)</f>
        <v>8</v>
      </c>
      <c r="J37" s="370"/>
      <c r="K37" s="307">
        <f>SUM(K34:K36)</f>
        <v>44</v>
      </c>
    </row>
    <row r="38" spans="2:11" s="118" customFormat="1" ht="15" thickBot="1" x14ac:dyDescent="0.35">
      <c r="B38" s="141"/>
      <c r="C38" s="142"/>
      <c r="D38" s="142"/>
      <c r="E38" s="142"/>
      <c r="F38" s="142"/>
      <c r="G38" s="142"/>
      <c r="H38" s="142"/>
      <c r="I38" s="142"/>
      <c r="J38" s="142"/>
      <c r="K38" s="328"/>
    </row>
    <row r="39" spans="2:11" ht="15" thickBot="1" x14ac:dyDescent="0.35">
      <c r="B39" s="192" t="s">
        <v>42</v>
      </c>
      <c r="C39" s="365" t="s">
        <v>17</v>
      </c>
      <c r="D39" s="366"/>
      <c r="E39" s="384" t="s">
        <v>5</v>
      </c>
      <c r="F39" s="385"/>
      <c r="G39" s="365" t="s">
        <v>5</v>
      </c>
      <c r="H39" s="366"/>
      <c r="I39" s="384" t="s">
        <v>8</v>
      </c>
      <c r="J39" s="385"/>
      <c r="K39" s="273" t="s">
        <v>79</v>
      </c>
    </row>
    <row r="40" spans="2:11" x14ac:dyDescent="0.3">
      <c r="B40" s="281" t="s">
        <v>10</v>
      </c>
      <c r="C40" s="353">
        <f>SUM(D5:D25,D27:D30,C34:D36)</f>
        <v>124</v>
      </c>
      <c r="D40" s="354"/>
      <c r="E40" s="355">
        <f>SUM(F5:F25,F27:F30,E34:F36)</f>
        <v>125</v>
      </c>
      <c r="F40" s="356"/>
      <c r="G40" s="353">
        <f>SUM(H5:H25,H27:H30,G34:H36)</f>
        <v>104</v>
      </c>
      <c r="H40" s="354"/>
      <c r="I40" s="355">
        <f>SUM(J5:J25,J27:J30,I34:J36)</f>
        <v>92</v>
      </c>
      <c r="J40" s="356"/>
      <c r="K40" s="308">
        <f>SUM(C40:J40)</f>
        <v>445</v>
      </c>
    </row>
    <row r="41" spans="2:11" x14ac:dyDescent="0.3">
      <c r="B41" s="282" t="s">
        <v>44</v>
      </c>
      <c r="C41" s="396">
        <f>D26</f>
        <v>180</v>
      </c>
      <c r="D41" s="397"/>
      <c r="E41" s="398">
        <f>F26</f>
        <v>200</v>
      </c>
      <c r="F41" s="399"/>
      <c r="G41" s="396">
        <f>H26</f>
        <v>180</v>
      </c>
      <c r="H41" s="397"/>
      <c r="I41" s="398">
        <f>J26</f>
        <v>160</v>
      </c>
      <c r="J41" s="399"/>
      <c r="K41" s="309">
        <f>SUM(C41:J41)</f>
        <v>720</v>
      </c>
    </row>
    <row r="42" spans="2:11" x14ac:dyDescent="0.3">
      <c r="B42" s="282" t="s">
        <v>43</v>
      </c>
      <c r="C42" s="396">
        <f>SUM(C40:D41)</f>
        <v>304</v>
      </c>
      <c r="D42" s="397"/>
      <c r="E42" s="398">
        <f>SUM(E40:F41)</f>
        <v>325</v>
      </c>
      <c r="F42" s="399"/>
      <c r="G42" s="396">
        <f>SUM(G40:H41)</f>
        <v>284</v>
      </c>
      <c r="H42" s="397"/>
      <c r="I42" s="398">
        <f>SUM(I40:J41)</f>
        <v>252</v>
      </c>
      <c r="J42" s="399"/>
      <c r="K42" s="309">
        <f>SUM(C42:J42)</f>
        <v>1165</v>
      </c>
    </row>
    <row r="43" spans="2:11" ht="15" thickBot="1" x14ac:dyDescent="0.35">
      <c r="B43" s="283" t="s">
        <v>45</v>
      </c>
      <c r="C43" s="392">
        <f>((1600-K42)*C40)/K40</f>
        <v>121.21348314606742</v>
      </c>
      <c r="D43" s="393"/>
      <c r="E43" s="394">
        <f>((1600-K42)*E40)/K40</f>
        <v>122.19101123595506</v>
      </c>
      <c r="F43" s="395"/>
      <c r="G43" s="392">
        <f>((1600-K42)*G40)/K40</f>
        <v>101.66292134831461</v>
      </c>
      <c r="H43" s="393"/>
      <c r="I43" s="394">
        <f>((1600-K42)*I40)/K40</f>
        <v>89.932584269662925</v>
      </c>
      <c r="J43" s="395"/>
      <c r="K43" s="310">
        <f>(1600-K42)</f>
        <v>435</v>
      </c>
    </row>
    <row r="44" spans="2:11" s="118" customFormat="1" x14ac:dyDescent="0.3">
      <c r="B44" s="119"/>
      <c r="D44" s="117"/>
      <c r="K44" s="291"/>
    </row>
    <row r="49" spans="6:8" x14ac:dyDescent="0.3">
      <c r="F49" s="31"/>
      <c r="H49" s="31"/>
    </row>
  </sheetData>
  <sheetProtection deleteRows="0"/>
  <mergeCells count="52">
    <mergeCell ref="A1:A4"/>
    <mergeCell ref="C42:D42"/>
    <mergeCell ref="E42:F42"/>
    <mergeCell ref="G42:H42"/>
    <mergeCell ref="I42:J42"/>
    <mergeCell ref="C37:D37"/>
    <mergeCell ref="E37:F37"/>
    <mergeCell ref="G37:H37"/>
    <mergeCell ref="I37:J37"/>
    <mergeCell ref="C39:D39"/>
    <mergeCell ref="E39:F39"/>
    <mergeCell ref="G39:H39"/>
    <mergeCell ref="I39:J39"/>
    <mergeCell ref="C36:D36"/>
    <mergeCell ref="E36:F36"/>
    <mergeCell ref="G36:H36"/>
    <mergeCell ref="C43:D43"/>
    <mergeCell ref="E43:F43"/>
    <mergeCell ref="G43:H43"/>
    <mergeCell ref="I43:J43"/>
    <mergeCell ref="C40:D40"/>
    <mergeCell ref="E40:F40"/>
    <mergeCell ref="G40:H40"/>
    <mergeCell ref="I40:J40"/>
    <mergeCell ref="C41:D41"/>
    <mergeCell ref="E41:F41"/>
    <mergeCell ref="G41:H41"/>
    <mergeCell ref="I41:J41"/>
    <mergeCell ref="I36:J36"/>
    <mergeCell ref="C34:D34"/>
    <mergeCell ref="E34:F34"/>
    <mergeCell ref="G34:H34"/>
    <mergeCell ref="I34:J34"/>
    <mergeCell ref="C35:D35"/>
    <mergeCell ref="E35:F35"/>
    <mergeCell ref="G35:H35"/>
    <mergeCell ref="I35:J35"/>
    <mergeCell ref="A5:A26"/>
    <mergeCell ref="A27:A29"/>
    <mergeCell ref="C33:D33"/>
    <mergeCell ref="E33:F33"/>
    <mergeCell ref="G33:H33"/>
    <mergeCell ref="I33:J33"/>
    <mergeCell ref="B1:B3"/>
    <mergeCell ref="C1:D1"/>
    <mergeCell ref="E1:J1"/>
    <mergeCell ref="C3:D3"/>
    <mergeCell ref="E3:F3"/>
    <mergeCell ref="G3:H3"/>
    <mergeCell ref="I3:J3"/>
    <mergeCell ref="C2:D2"/>
    <mergeCell ref="E2:J2"/>
  </mergeCells>
  <printOptions horizontalCentered="1" verticalCentered="1"/>
  <pageMargins left="0.51181102362204722" right="0.51181102362204722"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49"/>
  <sheetViews>
    <sheetView topLeftCell="A3" zoomScale="80" zoomScaleNormal="80" workbookViewId="0">
      <selection activeCell="G35" sqref="G35:H35"/>
    </sheetView>
  </sheetViews>
  <sheetFormatPr defaultRowHeight="14.4" x14ac:dyDescent="0.3"/>
  <cols>
    <col min="1" max="1" width="3.6640625" customWidth="1"/>
    <col min="2" max="2" width="46.6640625" style="2" customWidth="1"/>
    <col min="3" max="3" width="5.6640625" customWidth="1"/>
    <col min="4" max="4" width="5.6640625" style="31" customWidth="1"/>
    <col min="5" max="10" width="5.6640625" customWidth="1"/>
    <col min="11" max="11" width="7.6640625" style="292" customWidth="1"/>
    <col min="12" max="12" width="3.6640625" customWidth="1"/>
  </cols>
  <sheetData>
    <row r="1" spans="1:11" s="30" customFormat="1" ht="15" thickBot="1" x14ac:dyDescent="0.35">
      <c r="A1" s="418"/>
      <c r="B1" s="400" t="s">
        <v>39</v>
      </c>
      <c r="C1" s="403" t="s">
        <v>32</v>
      </c>
      <c r="D1" s="404"/>
      <c r="E1" s="376" t="str">
        <f>IF(Opleidingsgegevens!C5="","",Opleidingsgegevens!C5)</f>
        <v>LPP | Junior assistent accountant - cohort 2019</v>
      </c>
      <c r="F1" s="377"/>
      <c r="G1" s="377"/>
      <c r="H1" s="377"/>
      <c r="I1" s="377"/>
      <c r="J1" s="377"/>
      <c r="K1" s="318"/>
    </row>
    <row r="2" spans="1:11" s="30" customFormat="1" ht="15" thickBot="1" x14ac:dyDescent="0.35">
      <c r="A2" s="418"/>
      <c r="B2" s="401"/>
      <c r="C2" s="379" t="s">
        <v>21</v>
      </c>
      <c r="D2" s="386"/>
      <c r="E2" s="387"/>
      <c r="F2" s="387"/>
      <c r="G2" s="387"/>
      <c r="H2" s="387"/>
      <c r="I2" s="387"/>
      <c r="J2" s="388"/>
      <c r="K2" s="318"/>
    </row>
    <row r="3" spans="1:11" ht="15" thickBot="1" x14ac:dyDescent="0.35">
      <c r="A3" s="418"/>
      <c r="B3" s="401"/>
      <c r="C3" s="380" t="s">
        <v>4</v>
      </c>
      <c r="D3" s="380"/>
      <c r="E3" s="380" t="s">
        <v>5</v>
      </c>
      <c r="F3" s="380"/>
      <c r="G3" s="380" t="s">
        <v>7</v>
      </c>
      <c r="H3" s="380"/>
      <c r="I3" s="380" t="s">
        <v>8</v>
      </c>
      <c r="J3" s="380"/>
      <c r="K3" s="319"/>
    </row>
    <row r="4" spans="1:11" s="1" customFormat="1" ht="28.2" thickBot="1" x14ac:dyDescent="0.35">
      <c r="A4" s="418"/>
      <c r="B4" s="129" t="s">
        <v>34</v>
      </c>
      <c r="C4" s="164" t="s">
        <v>11</v>
      </c>
      <c r="D4" s="165" t="s">
        <v>6</v>
      </c>
      <c r="E4" s="164" t="s">
        <v>11</v>
      </c>
      <c r="F4" s="165" t="s">
        <v>6</v>
      </c>
      <c r="G4" s="164" t="s">
        <v>11</v>
      </c>
      <c r="H4" s="165" t="s">
        <v>6</v>
      </c>
      <c r="I4" s="164" t="s">
        <v>11</v>
      </c>
      <c r="J4" s="165" t="s">
        <v>6</v>
      </c>
      <c r="K4" s="288" t="s">
        <v>86</v>
      </c>
    </row>
    <row r="5" spans="1:11" s="32" customFormat="1" ht="14.7" customHeight="1" x14ac:dyDescent="0.3">
      <c r="A5" s="413" t="s">
        <v>2</v>
      </c>
      <c r="B5" s="317" t="s">
        <v>116</v>
      </c>
      <c r="C5" s="331"/>
      <c r="D5" s="332"/>
      <c r="E5" s="333"/>
      <c r="F5" s="332"/>
      <c r="G5" s="333"/>
      <c r="H5" s="332"/>
      <c r="I5" s="333"/>
      <c r="J5" s="334"/>
      <c r="K5" s="298"/>
    </row>
    <row r="6" spans="1:11" s="33" customFormat="1" ht="14.7" customHeight="1" x14ac:dyDescent="0.3">
      <c r="A6" s="414"/>
      <c r="B6" s="275" t="s">
        <v>129</v>
      </c>
      <c r="C6" s="228"/>
      <c r="D6" s="229">
        <f>C6*Opleidingsgegevens!$D$38</f>
        <v>0</v>
      </c>
      <c r="E6" s="243"/>
      <c r="F6" s="235">
        <f>E6*Opleidingsgegevens!$D$39</f>
        <v>0</v>
      </c>
      <c r="G6" s="228"/>
      <c r="H6" s="229">
        <f>G6*Opleidingsgegevens!$D$40</f>
        <v>0</v>
      </c>
      <c r="I6" s="243"/>
      <c r="J6" s="235">
        <f>I6*Opleidingsgegevens!$D$41</f>
        <v>0</v>
      </c>
      <c r="K6" s="299">
        <f t="shared" ref="K6:K30" si="0">SUM(D6,F6,H6,J6)</f>
        <v>0</v>
      </c>
    </row>
    <row r="7" spans="1:11" s="30" customFormat="1" ht="14.7" customHeight="1" x14ac:dyDescent="0.3">
      <c r="A7" s="414"/>
      <c r="B7" s="275" t="s">
        <v>131</v>
      </c>
      <c r="C7" s="228"/>
      <c r="D7" s="229">
        <f>C7*Opleidingsgegevens!$D$38</f>
        <v>0</v>
      </c>
      <c r="E7" s="245"/>
      <c r="F7" s="235">
        <f>E7*Opleidingsgegevens!$D$39</f>
        <v>0</v>
      </c>
      <c r="G7" s="244"/>
      <c r="H7" s="229">
        <f>G7*Opleidingsgegevens!$D$40</f>
        <v>0</v>
      </c>
      <c r="I7" s="267"/>
      <c r="J7" s="235">
        <f>I7*Opleidingsgegevens!$D$41</f>
        <v>0</v>
      </c>
      <c r="K7" s="299">
        <f t="shared" si="0"/>
        <v>0</v>
      </c>
    </row>
    <row r="8" spans="1:11" s="30" customFormat="1" ht="14.7" customHeight="1" x14ac:dyDescent="0.3">
      <c r="A8" s="414"/>
      <c r="B8" s="275" t="s">
        <v>133</v>
      </c>
      <c r="C8" s="228"/>
      <c r="D8" s="229">
        <f>C8*Opleidingsgegevens!$D$38</f>
        <v>0</v>
      </c>
      <c r="E8" s="330"/>
      <c r="F8" s="235">
        <f>E8*Opleidingsgegevens!$D$39</f>
        <v>0</v>
      </c>
      <c r="G8" s="329"/>
      <c r="H8" s="229">
        <f>G8*Opleidingsgegevens!$D$40</f>
        <v>0</v>
      </c>
      <c r="I8" s="330"/>
      <c r="J8" s="235">
        <f>I8*Opleidingsgegevens!$D$41</f>
        <v>0</v>
      </c>
      <c r="K8" s="299">
        <f t="shared" ref="K8:K9" si="1">SUM(D8,F8,H8,J8)</f>
        <v>0</v>
      </c>
    </row>
    <row r="9" spans="1:11" s="33" customFormat="1" ht="14.7" customHeight="1" x14ac:dyDescent="0.3">
      <c r="A9" s="414"/>
      <c r="B9" s="275" t="s">
        <v>130</v>
      </c>
      <c r="C9" s="228">
        <v>5</v>
      </c>
      <c r="D9" s="229">
        <f>C9*Opleidingsgegevens!$D$38</f>
        <v>40</v>
      </c>
      <c r="E9" s="243">
        <v>5</v>
      </c>
      <c r="F9" s="235">
        <f>E9*Opleidingsgegevens!$D$39</f>
        <v>45</v>
      </c>
      <c r="G9" s="228"/>
      <c r="H9" s="229">
        <f>G9*Opleidingsgegevens!$D$40</f>
        <v>0</v>
      </c>
      <c r="I9" s="243"/>
      <c r="J9" s="235">
        <f>I9*Opleidingsgegevens!$D$41</f>
        <v>0</v>
      </c>
      <c r="K9" s="299">
        <f t="shared" si="1"/>
        <v>85</v>
      </c>
    </row>
    <row r="10" spans="1:11" s="30" customFormat="1" ht="14.7" customHeight="1" x14ac:dyDescent="0.3">
      <c r="A10" s="414"/>
      <c r="B10" s="275" t="s">
        <v>132</v>
      </c>
      <c r="C10" s="228">
        <v>3</v>
      </c>
      <c r="D10" s="229">
        <f>C10*Opleidingsgegevens!$D$38</f>
        <v>24</v>
      </c>
      <c r="E10" s="245">
        <v>3</v>
      </c>
      <c r="F10" s="235">
        <f>E10*Opleidingsgegevens!$D$39</f>
        <v>27</v>
      </c>
      <c r="G10" s="244"/>
      <c r="H10" s="229">
        <f>G10*Opleidingsgegevens!$D$40</f>
        <v>0</v>
      </c>
      <c r="I10" s="267"/>
      <c r="J10" s="235">
        <f>I10*Opleidingsgegevens!$D$41</f>
        <v>0</v>
      </c>
      <c r="K10" s="299">
        <f t="shared" si="0"/>
        <v>51</v>
      </c>
    </row>
    <row r="11" spans="1:11" s="30" customFormat="1" ht="14.7" customHeight="1" x14ac:dyDescent="0.3">
      <c r="A11" s="414"/>
      <c r="B11" s="275" t="s">
        <v>115</v>
      </c>
      <c r="C11" s="228"/>
      <c r="D11" s="229">
        <f>C11*Opleidingsgegevens!$D$38</f>
        <v>0</v>
      </c>
      <c r="E11" s="245"/>
      <c r="F11" s="235">
        <f>E11*Opleidingsgegevens!$D$39</f>
        <v>0</v>
      </c>
      <c r="G11" s="244"/>
      <c r="H11" s="229">
        <f>G11*Opleidingsgegevens!$D$40</f>
        <v>0</v>
      </c>
      <c r="I11" s="267"/>
      <c r="J11" s="235">
        <f>I11*Opleidingsgegevens!$D$41</f>
        <v>0</v>
      </c>
      <c r="K11" s="299">
        <f t="shared" si="0"/>
        <v>0</v>
      </c>
    </row>
    <row r="12" spans="1:11" s="30" customFormat="1" ht="14.7" customHeight="1" x14ac:dyDescent="0.3">
      <c r="A12" s="414"/>
      <c r="B12" s="275" t="s">
        <v>136</v>
      </c>
      <c r="C12" s="228"/>
      <c r="D12" s="229">
        <f>C12*Opleidingsgegevens!$D$38</f>
        <v>0</v>
      </c>
      <c r="E12" s="245"/>
      <c r="F12" s="235">
        <f>E12*Opleidingsgegevens!$D$39</f>
        <v>0</v>
      </c>
      <c r="G12" s="244"/>
      <c r="H12" s="229">
        <f>G12*Opleidingsgegevens!$D$40</f>
        <v>0</v>
      </c>
      <c r="I12" s="267"/>
      <c r="J12" s="235">
        <f>I12*Opleidingsgegevens!$D$41</f>
        <v>0</v>
      </c>
      <c r="K12" s="299">
        <f t="shared" si="0"/>
        <v>0</v>
      </c>
    </row>
    <row r="13" spans="1:11" s="30" customFormat="1" ht="14.7" customHeight="1" x14ac:dyDescent="0.3">
      <c r="A13" s="414"/>
      <c r="B13" s="275" t="s">
        <v>106</v>
      </c>
      <c r="C13" s="228">
        <v>4</v>
      </c>
      <c r="D13" s="229">
        <f>C13*Opleidingsgegevens!$D$38</f>
        <v>32</v>
      </c>
      <c r="E13" s="245">
        <v>4</v>
      </c>
      <c r="F13" s="235">
        <f>E13*Opleidingsgegevens!$D$39</f>
        <v>36</v>
      </c>
      <c r="G13" s="244">
        <v>2</v>
      </c>
      <c r="H13" s="229">
        <f>G13*Opleidingsgegevens!$D$40</f>
        <v>16</v>
      </c>
      <c r="I13" s="267">
        <v>2</v>
      </c>
      <c r="J13" s="235">
        <f>I13*Opleidingsgegevens!$D$41</f>
        <v>14</v>
      </c>
      <c r="K13" s="299">
        <f t="shared" si="0"/>
        <v>98</v>
      </c>
    </row>
    <row r="14" spans="1:11" s="30" customFormat="1" ht="14.7" customHeight="1" x14ac:dyDescent="0.3">
      <c r="A14" s="414"/>
      <c r="B14" s="275" t="s">
        <v>137</v>
      </c>
      <c r="C14" s="228"/>
      <c r="D14" s="229">
        <f>C14*Opleidingsgegevens!$D$38</f>
        <v>0</v>
      </c>
      <c r="E14" s="245"/>
      <c r="F14" s="235">
        <f>E14*Opleidingsgegevens!$D$39</f>
        <v>0</v>
      </c>
      <c r="G14" s="244"/>
      <c r="H14" s="229">
        <f>G14*Opleidingsgegevens!$D$40</f>
        <v>0</v>
      </c>
      <c r="I14" s="245"/>
      <c r="J14" s="235">
        <f>I14*Opleidingsgegevens!$D$41</f>
        <v>0</v>
      </c>
      <c r="K14" s="299">
        <f t="shared" si="0"/>
        <v>0</v>
      </c>
    </row>
    <row r="15" spans="1:11" s="30" customFormat="1" ht="14.7" customHeight="1" x14ac:dyDescent="0.3">
      <c r="A15" s="414"/>
      <c r="B15" s="275" t="s">
        <v>105</v>
      </c>
      <c r="C15" s="228">
        <v>5</v>
      </c>
      <c r="D15" s="229">
        <f>C15*Opleidingsgegevens!$D$38</f>
        <v>40</v>
      </c>
      <c r="E15" s="272">
        <v>5</v>
      </c>
      <c r="F15" s="235">
        <f>E15*Opleidingsgegevens!$D$39</f>
        <v>45</v>
      </c>
      <c r="G15" s="271">
        <v>2</v>
      </c>
      <c r="H15" s="229">
        <f>G15*Opleidingsgegevens!$D$40</f>
        <v>16</v>
      </c>
      <c r="I15" s="272">
        <v>2</v>
      </c>
      <c r="J15" s="235">
        <f>I15*Opleidingsgegevens!$D$41</f>
        <v>14</v>
      </c>
      <c r="K15" s="299">
        <f t="shared" si="0"/>
        <v>115</v>
      </c>
    </row>
    <row r="16" spans="1:11" s="30" customFormat="1" ht="14.7" customHeight="1" x14ac:dyDescent="0.3">
      <c r="A16" s="414"/>
      <c r="B16" s="275" t="s">
        <v>117</v>
      </c>
      <c r="C16" s="228"/>
      <c r="D16" s="229">
        <f>C16*Opleidingsgegevens!$D$38</f>
        <v>0</v>
      </c>
      <c r="E16" s="272"/>
      <c r="F16" s="235">
        <f>E16*Opleidingsgegevens!$D$39</f>
        <v>0</v>
      </c>
      <c r="G16" s="271"/>
      <c r="H16" s="229">
        <f>G16*Opleidingsgegevens!$D$40</f>
        <v>0</v>
      </c>
      <c r="I16" s="272"/>
      <c r="J16" s="235">
        <f>I16*Opleidingsgegevens!$D$41</f>
        <v>0</v>
      </c>
      <c r="K16" s="299">
        <f t="shared" si="0"/>
        <v>0</v>
      </c>
    </row>
    <row r="17" spans="1:11" s="30" customFormat="1" ht="15" thickBot="1" x14ac:dyDescent="0.35">
      <c r="A17" s="414"/>
      <c r="B17" s="275" t="s">
        <v>138</v>
      </c>
      <c r="C17" s="335"/>
      <c r="D17" s="229">
        <f>C17*[1]Opleidingsgegevens!$D$16</f>
        <v>0</v>
      </c>
      <c r="E17" s="335"/>
      <c r="F17" s="229">
        <f>E17*[1]Opleidingsgegevens!$D$17</f>
        <v>0</v>
      </c>
      <c r="G17" s="335"/>
      <c r="H17" s="229">
        <f>G17*[1]Opleidingsgegevens!$D$18</f>
        <v>0</v>
      </c>
      <c r="I17" s="335"/>
      <c r="J17" s="229">
        <f>I17*[1]Opleidingsgegevens!$D$19</f>
        <v>0</v>
      </c>
      <c r="K17" s="299">
        <f t="shared" si="0"/>
        <v>0</v>
      </c>
    </row>
    <row r="18" spans="1:11" s="30" customFormat="1" ht="14.7" customHeight="1" x14ac:dyDescent="0.3">
      <c r="A18" s="414"/>
      <c r="B18" s="317" t="s">
        <v>118</v>
      </c>
      <c r="C18" s="331"/>
      <c r="D18" s="332"/>
      <c r="E18" s="333"/>
      <c r="F18" s="332"/>
      <c r="G18" s="333"/>
      <c r="H18" s="332"/>
      <c r="I18" s="333"/>
      <c r="J18" s="334"/>
      <c r="K18" s="299"/>
    </row>
    <row r="19" spans="1:11" s="30" customFormat="1" ht="14.7" customHeight="1" x14ac:dyDescent="0.3">
      <c r="A19" s="414"/>
      <c r="B19" s="275" t="s">
        <v>107</v>
      </c>
      <c r="C19" s="228"/>
      <c r="D19" s="229">
        <f>C19*Opleidingsgegevens!$D$38</f>
        <v>0</v>
      </c>
      <c r="E19" s="272"/>
      <c r="F19" s="235">
        <f>E19*Opleidingsgegevens!$D$39</f>
        <v>0</v>
      </c>
      <c r="G19" s="271"/>
      <c r="H19" s="229">
        <f>G19*Opleidingsgegevens!$D$40</f>
        <v>0</v>
      </c>
      <c r="I19" s="272"/>
      <c r="J19" s="235">
        <f>I19*Opleidingsgegevens!$D$41</f>
        <v>0</v>
      </c>
      <c r="K19" s="299">
        <f t="shared" si="0"/>
        <v>0</v>
      </c>
    </row>
    <row r="20" spans="1:11" s="30" customFormat="1" ht="14.7" customHeight="1" thickBot="1" x14ac:dyDescent="0.35">
      <c r="A20" s="414"/>
      <c r="B20" s="275" t="s">
        <v>119</v>
      </c>
      <c r="C20" s="228">
        <v>1</v>
      </c>
      <c r="D20" s="229">
        <f>C20*Opleidingsgegevens!$D$38</f>
        <v>8</v>
      </c>
      <c r="E20" s="272">
        <v>1</v>
      </c>
      <c r="F20" s="235">
        <f>E20*Opleidingsgegevens!$D$39</f>
        <v>9</v>
      </c>
      <c r="G20" s="271">
        <v>1</v>
      </c>
      <c r="H20" s="229">
        <f>G20*Opleidingsgegevens!$D$40</f>
        <v>8</v>
      </c>
      <c r="I20" s="272"/>
      <c r="J20" s="235">
        <f>I20*Opleidingsgegevens!$D$41</f>
        <v>0</v>
      </c>
      <c r="K20" s="299">
        <f t="shared" si="0"/>
        <v>25</v>
      </c>
    </row>
    <row r="21" spans="1:11" s="30" customFormat="1" ht="14.7" customHeight="1" x14ac:dyDescent="0.3">
      <c r="A21" s="414"/>
      <c r="B21" s="317" t="s">
        <v>120</v>
      </c>
      <c r="C21" s="331"/>
      <c r="D21" s="332"/>
      <c r="E21" s="333"/>
      <c r="F21" s="332"/>
      <c r="G21" s="333"/>
      <c r="H21" s="332"/>
      <c r="I21" s="333"/>
      <c r="J21" s="334"/>
      <c r="K21" s="299"/>
    </row>
    <row r="22" spans="1:11" s="30" customFormat="1" ht="14.7" customHeight="1" x14ac:dyDescent="0.3">
      <c r="A22" s="414"/>
      <c r="B22" s="275" t="s">
        <v>124</v>
      </c>
      <c r="C22" s="228"/>
      <c r="D22" s="229">
        <f>C22*Opleidingsgegevens!$D$38</f>
        <v>0</v>
      </c>
      <c r="E22" s="245"/>
      <c r="F22" s="235">
        <f>E22*Opleidingsgegevens!$D$39</f>
        <v>0</v>
      </c>
      <c r="G22" s="244"/>
      <c r="H22" s="229">
        <f>G22*Opleidingsgegevens!$D$40</f>
        <v>0</v>
      </c>
      <c r="I22" s="245"/>
      <c r="J22" s="235">
        <f>I22*Opleidingsgegevens!$D$41</f>
        <v>0</v>
      </c>
      <c r="K22" s="299">
        <f t="shared" si="0"/>
        <v>0</v>
      </c>
    </row>
    <row r="23" spans="1:11" s="30" customFormat="1" ht="14.7" customHeight="1" x14ac:dyDescent="0.3">
      <c r="A23" s="414"/>
      <c r="B23" s="275" t="s">
        <v>126</v>
      </c>
      <c r="C23" s="228"/>
      <c r="D23" s="229">
        <f>C23*Opleidingsgegevens!$D$38</f>
        <v>0</v>
      </c>
      <c r="E23" s="228"/>
      <c r="F23" s="235">
        <f>E23*Opleidingsgegevens!$D$39</f>
        <v>0</v>
      </c>
      <c r="G23" s="244"/>
      <c r="H23" s="229">
        <f>G23*Opleidingsgegevens!$D$40</f>
        <v>0</v>
      </c>
      <c r="I23" s="245"/>
      <c r="J23" s="235">
        <f>I23*Opleidingsgegevens!$D$41</f>
        <v>0</v>
      </c>
      <c r="K23" s="299">
        <f t="shared" si="0"/>
        <v>0</v>
      </c>
    </row>
    <row r="24" spans="1:11" s="30" customFormat="1" ht="14.7" customHeight="1" x14ac:dyDescent="0.3">
      <c r="A24" s="414"/>
      <c r="B24" s="275" t="s">
        <v>127</v>
      </c>
      <c r="C24" s="246">
        <v>2</v>
      </c>
      <c r="D24" s="229">
        <f>C24*Opleidingsgegevens!$D$38</f>
        <v>16</v>
      </c>
      <c r="E24" s="246">
        <v>2</v>
      </c>
      <c r="F24" s="235">
        <f>E24*Opleidingsgegevens!$D$39</f>
        <v>18</v>
      </c>
      <c r="G24" s="250"/>
      <c r="H24" s="229">
        <f>G24*Opleidingsgegevens!$D$40</f>
        <v>0</v>
      </c>
      <c r="I24" s="251"/>
      <c r="J24" s="235">
        <f>I24*Opleidingsgegevens!$D$41</f>
        <v>0</v>
      </c>
      <c r="K24" s="299">
        <f t="shared" si="0"/>
        <v>34</v>
      </c>
    </row>
    <row r="25" spans="1:11" s="30" customFormat="1" ht="14.7" customHeight="1" thickBot="1" x14ac:dyDescent="0.35">
      <c r="A25" s="414"/>
      <c r="B25" s="275" t="s">
        <v>125</v>
      </c>
      <c r="C25" s="246"/>
      <c r="D25" s="229">
        <f>C25*Opleidingsgegevens!$D$38</f>
        <v>0</v>
      </c>
      <c r="E25" s="246"/>
      <c r="F25" s="235">
        <f>E25*Opleidingsgegevens!$D$39</f>
        <v>0</v>
      </c>
      <c r="G25" s="246"/>
      <c r="H25" s="229">
        <f>G25*Opleidingsgegevens!$D$40</f>
        <v>0</v>
      </c>
      <c r="I25" s="246"/>
      <c r="J25" s="235">
        <f>I25*Opleidingsgegevens!$D$41</f>
        <v>0</v>
      </c>
      <c r="K25" s="299">
        <f t="shared" si="0"/>
        <v>0</v>
      </c>
    </row>
    <row r="26" spans="1:11" s="30" customFormat="1" ht="14.7" customHeight="1" thickTop="1" thickBot="1" x14ac:dyDescent="0.35">
      <c r="A26" s="415"/>
      <c r="B26" s="276" t="s">
        <v>36</v>
      </c>
      <c r="C26" s="277"/>
      <c r="D26" s="278">
        <f>C26*Opleidingsgegevens!F38</f>
        <v>0</v>
      </c>
      <c r="E26" s="279"/>
      <c r="F26" s="280">
        <f>E26*Opleidingsgegevens!F39</f>
        <v>0</v>
      </c>
      <c r="G26" s="277">
        <v>32</v>
      </c>
      <c r="H26" s="278">
        <f>G26*Opleidingsgegevens!F40</f>
        <v>288</v>
      </c>
      <c r="I26" s="279">
        <v>32</v>
      </c>
      <c r="J26" s="280">
        <f>I26*Opleidingsgegevens!F41</f>
        <v>256</v>
      </c>
      <c r="K26" s="300">
        <f t="shared" si="0"/>
        <v>544</v>
      </c>
    </row>
    <row r="27" spans="1:11" s="30" customFormat="1" ht="14.7" customHeight="1" thickTop="1" x14ac:dyDescent="0.3">
      <c r="A27" s="416" t="s">
        <v>3</v>
      </c>
      <c r="B27" s="130" t="s">
        <v>121</v>
      </c>
      <c r="C27" s="231">
        <v>1.5</v>
      </c>
      <c r="D27" s="232">
        <f>C27*Opleidingsgegevens!D38</f>
        <v>12</v>
      </c>
      <c r="E27" s="231">
        <v>1.5</v>
      </c>
      <c r="F27" s="233">
        <f>E27*Opleidingsgegevens!D39</f>
        <v>13.5</v>
      </c>
      <c r="G27" s="231"/>
      <c r="H27" s="232">
        <f>G27*Opleidingsgegevens!D40</f>
        <v>0</v>
      </c>
      <c r="I27" s="231"/>
      <c r="J27" s="233">
        <f>I27*Opleidingsgegevens!D41</f>
        <v>0</v>
      </c>
      <c r="K27" s="301">
        <f t="shared" si="0"/>
        <v>25.5</v>
      </c>
    </row>
    <row r="28" spans="1:11" s="30" customFormat="1" ht="14.7" customHeight="1" x14ac:dyDescent="0.3">
      <c r="A28" s="414"/>
      <c r="B28" s="131" t="s">
        <v>108</v>
      </c>
      <c r="C28" s="270"/>
      <c r="D28" s="229">
        <f>C28*Opleidingsgegevens!D38</f>
        <v>0</v>
      </c>
      <c r="E28" s="270"/>
      <c r="F28" s="235">
        <f>E28*Opleidingsgegevens!D39</f>
        <v>0</v>
      </c>
      <c r="G28" s="270"/>
      <c r="H28" s="229">
        <f>G28*Opleidingsgegevens!D40</f>
        <v>0</v>
      </c>
      <c r="I28" s="270"/>
      <c r="J28" s="235">
        <f>I28*Opleidingsgegevens!D41</f>
        <v>0</v>
      </c>
      <c r="K28" s="299">
        <f t="shared" si="0"/>
        <v>0</v>
      </c>
    </row>
    <row r="29" spans="1:11" s="30" customFormat="1" ht="14.7" customHeight="1" thickBot="1" x14ac:dyDescent="0.35">
      <c r="A29" s="417"/>
      <c r="B29" s="132" t="s">
        <v>128</v>
      </c>
      <c r="C29" s="258"/>
      <c r="D29" s="230">
        <f>C29*Opleidingsgegevens!D38</f>
        <v>0</v>
      </c>
      <c r="E29" s="258"/>
      <c r="F29" s="237">
        <f>E29*Opleidingsgegevens!D39</f>
        <v>0</v>
      </c>
      <c r="G29" s="236"/>
      <c r="H29" s="230">
        <f>G29*Opleidingsgegevens!D40</f>
        <v>0</v>
      </c>
      <c r="I29" s="236"/>
      <c r="J29" s="237">
        <f>I29*Opleidingsgegevens!D41</f>
        <v>0</v>
      </c>
      <c r="K29" s="302">
        <f t="shared" si="0"/>
        <v>0</v>
      </c>
    </row>
    <row r="30" spans="1:11" s="31" customFormat="1" ht="14.7" customHeight="1" thickTop="1" thickBot="1" x14ac:dyDescent="0.35">
      <c r="A30" s="154" t="s">
        <v>38</v>
      </c>
      <c r="B30" s="133" t="s">
        <v>88</v>
      </c>
      <c r="C30" s="238"/>
      <c r="D30" s="239">
        <f>C30*Opleidingsgegevens!D38</f>
        <v>0</v>
      </c>
      <c r="E30" s="238"/>
      <c r="F30" s="240">
        <f>E30*Opleidingsgegevens!D39</f>
        <v>0</v>
      </c>
      <c r="G30" s="238"/>
      <c r="H30" s="239">
        <f>G30*Opleidingsgegevens!D40</f>
        <v>0</v>
      </c>
      <c r="I30" s="238"/>
      <c r="J30" s="240">
        <f>I30*Opleidingsgegevens!D41</f>
        <v>0</v>
      </c>
      <c r="K30" s="303">
        <f t="shared" si="0"/>
        <v>0</v>
      </c>
    </row>
    <row r="31" spans="1:11" s="30" customFormat="1" ht="14.7" customHeight="1" thickTop="1" thickBot="1" x14ac:dyDescent="0.35">
      <c r="A31" s="155"/>
      <c r="B31" s="287" t="s">
        <v>37</v>
      </c>
      <c r="C31" s="312">
        <f t="shared" ref="C31:K31" si="2">SUM(C5:C30)</f>
        <v>21.5</v>
      </c>
      <c r="D31" s="313">
        <f t="shared" si="2"/>
        <v>172</v>
      </c>
      <c r="E31" s="314">
        <f t="shared" si="2"/>
        <v>21.5</v>
      </c>
      <c r="F31" s="315">
        <f t="shared" si="2"/>
        <v>193.5</v>
      </c>
      <c r="G31" s="316">
        <f t="shared" si="2"/>
        <v>37</v>
      </c>
      <c r="H31" s="315">
        <f t="shared" si="2"/>
        <v>328</v>
      </c>
      <c r="I31" s="314">
        <f t="shared" si="2"/>
        <v>36</v>
      </c>
      <c r="J31" s="315">
        <f t="shared" si="2"/>
        <v>284</v>
      </c>
      <c r="K31" s="304">
        <f t="shared" si="2"/>
        <v>977.5</v>
      </c>
    </row>
    <row r="32" spans="1:11" ht="15" thickBot="1" x14ac:dyDescent="0.35">
      <c r="A32" s="158"/>
      <c r="B32" s="136"/>
      <c r="C32" s="148"/>
      <c r="D32" s="137"/>
      <c r="E32" s="148"/>
      <c r="F32" s="148"/>
      <c r="G32" s="148"/>
      <c r="H32" s="148"/>
      <c r="I32" s="148"/>
      <c r="J32" s="148"/>
      <c r="K32" s="321"/>
    </row>
    <row r="33" spans="1:11" ht="28.2" thickBot="1" x14ac:dyDescent="0.35">
      <c r="A33" s="159"/>
      <c r="B33" s="138" t="s">
        <v>41</v>
      </c>
      <c r="C33" s="365" t="s">
        <v>33</v>
      </c>
      <c r="D33" s="366"/>
      <c r="E33" s="384" t="s">
        <v>33</v>
      </c>
      <c r="F33" s="385"/>
      <c r="G33" s="365" t="s">
        <v>33</v>
      </c>
      <c r="H33" s="366"/>
      <c r="I33" s="384" t="s">
        <v>33</v>
      </c>
      <c r="J33" s="385"/>
      <c r="K33" s="288" t="s">
        <v>85</v>
      </c>
    </row>
    <row r="34" spans="1:11" x14ac:dyDescent="0.3">
      <c r="A34" s="159"/>
      <c r="B34" s="139" t="s">
        <v>109</v>
      </c>
      <c r="C34" s="357">
        <v>8</v>
      </c>
      <c r="D34" s="358"/>
      <c r="E34" s="361"/>
      <c r="F34" s="362"/>
      <c r="G34" s="357"/>
      <c r="H34" s="358"/>
      <c r="I34" s="361"/>
      <c r="J34" s="362"/>
      <c r="K34" s="305">
        <f>SUM(C34:J34)</f>
        <v>8</v>
      </c>
    </row>
    <row r="35" spans="1:11" x14ac:dyDescent="0.3">
      <c r="A35" s="159"/>
      <c r="B35" s="140" t="s">
        <v>122</v>
      </c>
      <c r="C35" s="363">
        <v>12</v>
      </c>
      <c r="D35" s="364"/>
      <c r="E35" s="359">
        <v>12</v>
      </c>
      <c r="F35" s="360"/>
      <c r="G35" s="363"/>
      <c r="H35" s="364"/>
      <c r="I35" s="359"/>
      <c r="J35" s="360"/>
      <c r="K35" s="306">
        <f t="shared" ref="K35:K36" si="3">SUM(C35:J35)</f>
        <v>24</v>
      </c>
    </row>
    <row r="36" spans="1:11" ht="15" thickBot="1" x14ac:dyDescent="0.35">
      <c r="A36" s="159"/>
      <c r="B36" s="140" t="s">
        <v>123</v>
      </c>
      <c r="C36" s="363"/>
      <c r="D36" s="364"/>
      <c r="E36" s="359"/>
      <c r="F36" s="360"/>
      <c r="G36" s="363"/>
      <c r="H36" s="364"/>
      <c r="I36" s="359"/>
      <c r="J36" s="360"/>
      <c r="K36" s="306">
        <f t="shared" si="3"/>
        <v>0</v>
      </c>
    </row>
    <row r="37" spans="1:11" ht="15" thickBot="1" x14ac:dyDescent="0.35">
      <c r="A37" s="159"/>
      <c r="B37" s="287" t="s">
        <v>9</v>
      </c>
      <c r="C37" s="367">
        <f>SUM(C34:D36)</f>
        <v>20</v>
      </c>
      <c r="D37" s="368"/>
      <c r="E37" s="369">
        <f>SUM(E34:F36)</f>
        <v>12</v>
      </c>
      <c r="F37" s="370"/>
      <c r="G37" s="367">
        <f>SUM(G34:H36)</f>
        <v>0</v>
      </c>
      <c r="H37" s="368"/>
      <c r="I37" s="369">
        <f>SUM(I34:J36)</f>
        <v>0</v>
      </c>
      <c r="J37" s="370"/>
      <c r="K37" s="307">
        <f>SUM(K34:K36)</f>
        <v>32</v>
      </c>
    </row>
    <row r="38" spans="1:11" s="118" customFormat="1" ht="15" thickBot="1" x14ac:dyDescent="0.35">
      <c r="A38" s="160"/>
      <c r="B38" s="141"/>
      <c r="C38" s="142"/>
      <c r="D38" s="142"/>
      <c r="E38" s="142"/>
      <c r="F38" s="142"/>
      <c r="G38" s="142"/>
      <c r="H38" s="142"/>
      <c r="I38" s="142"/>
      <c r="J38" s="142"/>
      <c r="K38" s="290"/>
    </row>
    <row r="39" spans="1:11" ht="15" thickBot="1" x14ac:dyDescent="0.35">
      <c r="A39" s="159"/>
      <c r="B39" s="192" t="s">
        <v>42</v>
      </c>
      <c r="C39" s="365" t="s">
        <v>17</v>
      </c>
      <c r="D39" s="366"/>
      <c r="E39" s="384" t="s">
        <v>5</v>
      </c>
      <c r="F39" s="385"/>
      <c r="G39" s="365" t="s">
        <v>5</v>
      </c>
      <c r="H39" s="366"/>
      <c r="I39" s="384" t="s">
        <v>8</v>
      </c>
      <c r="J39" s="385"/>
      <c r="K39" s="273" t="s">
        <v>79</v>
      </c>
    </row>
    <row r="40" spans="1:11" x14ac:dyDescent="0.3">
      <c r="A40" s="159"/>
      <c r="B40" s="284" t="s">
        <v>10</v>
      </c>
      <c r="C40" s="353">
        <f>SUM(D5:D25,D27:D30,C34:D36)</f>
        <v>192</v>
      </c>
      <c r="D40" s="354"/>
      <c r="E40" s="355">
        <f>SUM(F5:F25,F27:F30,E34:F36)</f>
        <v>205.5</v>
      </c>
      <c r="F40" s="356"/>
      <c r="G40" s="353">
        <f>SUM(H5:H25,H27:H30,G34:H36)</f>
        <v>40</v>
      </c>
      <c r="H40" s="354"/>
      <c r="I40" s="355">
        <f>SUM(J5:J25,J27:J30,I34:J36)</f>
        <v>28</v>
      </c>
      <c r="J40" s="356"/>
      <c r="K40" s="308">
        <f>SUM(C40:J40)</f>
        <v>465.5</v>
      </c>
    </row>
    <row r="41" spans="1:11" x14ac:dyDescent="0.3">
      <c r="A41" s="159"/>
      <c r="B41" s="285" t="s">
        <v>44</v>
      </c>
      <c r="C41" s="396">
        <f>D26</f>
        <v>0</v>
      </c>
      <c r="D41" s="397"/>
      <c r="E41" s="398">
        <f>F26</f>
        <v>0</v>
      </c>
      <c r="F41" s="399"/>
      <c r="G41" s="396">
        <f>H26</f>
        <v>288</v>
      </c>
      <c r="H41" s="397"/>
      <c r="I41" s="398">
        <f>J26</f>
        <v>256</v>
      </c>
      <c r="J41" s="399"/>
      <c r="K41" s="309">
        <f>SUM(C41:J41)</f>
        <v>544</v>
      </c>
    </row>
    <row r="42" spans="1:11" x14ac:dyDescent="0.3">
      <c r="A42" s="159"/>
      <c r="B42" s="285" t="s">
        <v>43</v>
      </c>
      <c r="C42" s="396">
        <f>SUM(C40:D41)</f>
        <v>192</v>
      </c>
      <c r="D42" s="397"/>
      <c r="E42" s="398">
        <f>SUM(E40:F41)</f>
        <v>205.5</v>
      </c>
      <c r="F42" s="399"/>
      <c r="G42" s="396">
        <f>SUM(G40:H41)</f>
        <v>328</v>
      </c>
      <c r="H42" s="397"/>
      <c r="I42" s="398">
        <f>SUM(I40:J41)</f>
        <v>284</v>
      </c>
      <c r="J42" s="399"/>
      <c r="K42" s="309">
        <f>SUM(C42:J42)</f>
        <v>1009.5</v>
      </c>
    </row>
    <row r="43" spans="1:11" ht="15" thickBot="1" x14ac:dyDescent="0.35">
      <c r="A43" s="159"/>
      <c r="B43" s="286" t="s">
        <v>45</v>
      </c>
      <c r="C43" s="392">
        <f>((1600-K42)*C40)/K40</f>
        <v>243.55746509129969</v>
      </c>
      <c r="D43" s="393"/>
      <c r="E43" s="394">
        <f>((1600-K42)*E40)/K40</f>
        <v>260.68259935553169</v>
      </c>
      <c r="F43" s="395"/>
      <c r="G43" s="392">
        <f>((1600-K42)*G40)/K40</f>
        <v>50.741138560687432</v>
      </c>
      <c r="H43" s="393"/>
      <c r="I43" s="394">
        <f>((1600-K42)*I40)/K40</f>
        <v>35.518796992481199</v>
      </c>
      <c r="J43" s="395"/>
      <c r="K43" s="310">
        <f>(1600-K42)</f>
        <v>590.5</v>
      </c>
    </row>
    <row r="44" spans="1:11" s="118" customFormat="1" x14ac:dyDescent="0.3">
      <c r="B44" s="119"/>
      <c r="D44" s="117"/>
      <c r="K44" s="291"/>
    </row>
    <row r="49" spans="6:8" x14ac:dyDescent="0.3">
      <c r="F49" s="31"/>
      <c r="H49" s="31"/>
    </row>
  </sheetData>
  <sheetProtection deleteRows="0"/>
  <mergeCells count="52">
    <mergeCell ref="A1:A4"/>
    <mergeCell ref="C42:D42"/>
    <mergeCell ref="E42:F42"/>
    <mergeCell ref="G42:H42"/>
    <mergeCell ref="I42:J42"/>
    <mergeCell ref="C37:D37"/>
    <mergeCell ref="E37:F37"/>
    <mergeCell ref="G37:H37"/>
    <mergeCell ref="I37:J37"/>
    <mergeCell ref="C39:D39"/>
    <mergeCell ref="E39:F39"/>
    <mergeCell ref="G39:H39"/>
    <mergeCell ref="I39:J39"/>
    <mergeCell ref="C36:D36"/>
    <mergeCell ref="E36:F36"/>
    <mergeCell ref="G36:H36"/>
    <mergeCell ref="C43:D43"/>
    <mergeCell ref="E43:F43"/>
    <mergeCell ref="G43:H43"/>
    <mergeCell ref="I43:J43"/>
    <mergeCell ref="C40:D40"/>
    <mergeCell ref="E40:F40"/>
    <mergeCell ref="G40:H40"/>
    <mergeCell ref="I40:J40"/>
    <mergeCell ref="C41:D41"/>
    <mergeCell ref="E41:F41"/>
    <mergeCell ref="G41:H41"/>
    <mergeCell ref="I41:J41"/>
    <mergeCell ref="I36:J36"/>
    <mergeCell ref="C34:D34"/>
    <mergeCell ref="E34:F34"/>
    <mergeCell ref="G34:H34"/>
    <mergeCell ref="I34:J34"/>
    <mergeCell ref="C35:D35"/>
    <mergeCell ref="E35:F35"/>
    <mergeCell ref="G35:H35"/>
    <mergeCell ref="I35:J35"/>
    <mergeCell ref="A5:A26"/>
    <mergeCell ref="A27:A29"/>
    <mergeCell ref="C33:D33"/>
    <mergeCell ref="E33:F33"/>
    <mergeCell ref="G33:H33"/>
    <mergeCell ref="I33:J33"/>
    <mergeCell ref="B1:B3"/>
    <mergeCell ref="C1:D1"/>
    <mergeCell ref="E1:J1"/>
    <mergeCell ref="C3:D3"/>
    <mergeCell ref="E3:F3"/>
    <mergeCell ref="G3:H3"/>
    <mergeCell ref="I3:J3"/>
    <mergeCell ref="C2:D2"/>
    <mergeCell ref="E2:J2"/>
  </mergeCells>
  <printOptions horizontalCentered="1" verticalCentered="1"/>
  <pageMargins left="0.51181102362204722" right="0.51181102362204722"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K42"/>
  <sheetViews>
    <sheetView zoomScaleNormal="100" workbookViewId="0">
      <selection activeCell="B32" sqref="B32:K36"/>
    </sheetView>
  </sheetViews>
  <sheetFormatPr defaultRowHeight="14.4" x14ac:dyDescent="0.3"/>
  <cols>
    <col min="1" max="1" width="3.6640625" customWidth="1"/>
    <col min="2" max="2" width="25.6640625" style="2" customWidth="1"/>
    <col min="3" max="3" width="5.6640625" customWidth="1"/>
    <col min="4" max="4" width="5.6640625" style="31" customWidth="1"/>
    <col min="5" max="10" width="5.6640625" customWidth="1"/>
    <col min="11" max="11" width="7.6640625" customWidth="1"/>
    <col min="12" max="12" width="3.6640625" customWidth="1"/>
  </cols>
  <sheetData>
    <row r="1" spans="1:11" s="30" customFormat="1" ht="15" thickBot="1" x14ac:dyDescent="0.35">
      <c r="A1" s="441"/>
      <c r="B1" s="400" t="s">
        <v>39</v>
      </c>
      <c r="C1" s="403" t="s">
        <v>32</v>
      </c>
      <c r="D1" s="404"/>
      <c r="E1" s="376" t="str">
        <f>IF(Opleidingsgegevens!C5="","",Opleidingsgegevens!C5)</f>
        <v>LPP | Junior assistent accountant - cohort 2019</v>
      </c>
      <c r="F1" s="377"/>
      <c r="G1" s="377"/>
      <c r="H1" s="377"/>
      <c r="I1" s="377"/>
      <c r="J1" s="377"/>
      <c r="K1" s="145"/>
    </row>
    <row r="2" spans="1:11" s="30" customFormat="1" ht="15" thickBot="1" x14ac:dyDescent="0.35">
      <c r="A2" s="441"/>
      <c r="B2" s="401"/>
      <c r="C2" s="379" t="s">
        <v>22</v>
      </c>
      <c r="D2" s="386"/>
      <c r="E2" s="386"/>
      <c r="F2" s="386"/>
      <c r="G2" s="386"/>
      <c r="H2" s="386"/>
      <c r="I2" s="386"/>
      <c r="J2" s="421"/>
      <c r="K2" s="145"/>
    </row>
    <row r="3" spans="1:11" ht="15" thickBot="1" x14ac:dyDescent="0.35">
      <c r="A3" s="441"/>
      <c r="B3" s="401"/>
      <c r="C3" s="380" t="s">
        <v>4</v>
      </c>
      <c r="D3" s="380"/>
      <c r="E3" s="380" t="s">
        <v>5</v>
      </c>
      <c r="F3" s="380"/>
      <c r="G3" s="380" t="s">
        <v>7</v>
      </c>
      <c r="H3" s="380"/>
      <c r="I3" s="380" t="s">
        <v>8</v>
      </c>
      <c r="J3" s="380"/>
      <c r="K3" s="146"/>
    </row>
    <row r="4" spans="1:11" s="1" customFormat="1" ht="28.2" thickBot="1" x14ac:dyDescent="0.35">
      <c r="A4" s="441"/>
      <c r="B4" s="221" t="s">
        <v>34</v>
      </c>
      <c r="C4" s="217" t="s">
        <v>11</v>
      </c>
      <c r="D4" s="165" t="s">
        <v>6</v>
      </c>
      <c r="E4" s="218" t="s">
        <v>11</v>
      </c>
      <c r="F4" s="219" t="s">
        <v>6</v>
      </c>
      <c r="G4" s="220" t="s">
        <v>11</v>
      </c>
      <c r="H4" s="219" t="s">
        <v>6</v>
      </c>
      <c r="I4" s="220" t="s">
        <v>11</v>
      </c>
      <c r="J4" s="219" t="s">
        <v>6</v>
      </c>
      <c r="K4" s="222" t="s">
        <v>86</v>
      </c>
    </row>
    <row r="5" spans="1:11" s="32" customFormat="1" ht="13.8" x14ac:dyDescent="0.3">
      <c r="A5" s="422" t="s">
        <v>2</v>
      </c>
      <c r="B5" s="169"/>
      <c r="C5" s="226"/>
      <c r="D5" s="227">
        <f>C5*Opleidingsgegevens!D49</f>
        <v>0</v>
      </c>
      <c r="E5" s="241"/>
      <c r="F5" s="242">
        <f>E5*Opleidingsgegevens!D50</f>
        <v>0</v>
      </c>
      <c r="G5" s="226"/>
      <c r="H5" s="227">
        <f>G5*Opleidingsgegevens!D51</f>
        <v>0</v>
      </c>
      <c r="I5" s="241"/>
      <c r="J5" s="242">
        <f>I5*Opleidingsgegevens!D52</f>
        <v>0</v>
      </c>
      <c r="K5" s="176">
        <f>SUM(D5,F5,H5,J5)</f>
        <v>0</v>
      </c>
    </row>
    <row r="6" spans="1:11" s="33" customFormat="1" ht="13.8" x14ac:dyDescent="0.3">
      <c r="A6" s="423"/>
      <c r="B6" s="170"/>
      <c r="C6" s="228"/>
      <c r="D6" s="229">
        <f>C6*Opleidingsgegevens!D49</f>
        <v>0</v>
      </c>
      <c r="E6" s="243"/>
      <c r="F6" s="235">
        <f>E6*Opleidingsgegevens!D50</f>
        <v>0</v>
      </c>
      <c r="G6" s="228"/>
      <c r="H6" s="229">
        <f>G6*Opleidingsgegevens!D51</f>
        <v>0</v>
      </c>
      <c r="I6" s="243"/>
      <c r="J6" s="235">
        <f>I6*Opleidingsgegevens!D52</f>
        <v>0</v>
      </c>
      <c r="K6" s="177">
        <f t="shared" ref="K6:K21" si="0">SUM(D6,F6,H6,J6)</f>
        <v>0</v>
      </c>
    </row>
    <row r="7" spans="1:11" s="30" customFormat="1" x14ac:dyDescent="0.3">
      <c r="A7" s="423"/>
      <c r="B7" s="170"/>
      <c r="C7" s="228"/>
      <c r="D7" s="229">
        <f>C7*Opleidingsgegevens!D49</f>
        <v>0</v>
      </c>
      <c r="E7" s="243"/>
      <c r="F7" s="235">
        <f>E7*Opleidingsgegevens!D50</f>
        <v>0</v>
      </c>
      <c r="G7" s="228"/>
      <c r="H7" s="229">
        <f>G7*Opleidingsgegevens!D51</f>
        <v>0</v>
      </c>
      <c r="I7" s="243"/>
      <c r="J7" s="235">
        <f>I7*Opleidingsgegevens!D52</f>
        <v>0</v>
      </c>
      <c r="K7" s="177">
        <f t="shared" si="0"/>
        <v>0</v>
      </c>
    </row>
    <row r="8" spans="1:11" s="30" customFormat="1" x14ac:dyDescent="0.3">
      <c r="A8" s="423"/>
      <c r="B8" s="170"/>
      <c r="C8" s="228"/>
      <c r="D8" s="229">
        <f>C8*Opleidingsgegevens!D49</f>
        <v>0</v>
      </c>
      <c r="E8" s="243"/>
      <c r="F8" s="235">
        <f>E8*Opleidingsgegevens!D50</f>
        <v>0</v>
      </c>
      <c r="G8" s="228"/>
      <c r="H8" s="229">
        <f>G8*Opleidingsgegevens!D51</f>
        <v>0</v>
      </c>
      <c r="I8" s="243"/>
      <c r="J8" s="235">
        <f>I8*Opleidingsgegevens!D52</f>
        <v>0</v>
      </c>
      <c r="K8" s="177">
        <f t="shared" si="0"/>
        <v>0</v>
      </c>
    </row>
    <row r="9" spans="1:11" s="30" customFormat="1" x14ac:dyDescent="0.3">
      <c r="A9" s="423"/>
      <c r="B9" s="170"/>
      <c r="C9" s="228"/>
      <c r="D9" s="229">
        <f>C9*Opleidingsgegevens!D49</f>
        <v>0</v>
      </c>
      <c r="E9" s="243"/>
      <c r="F9" s="235">
        <f>E9*Opleidingsgegevens!D50</f>
        <v>0</v>
      </c>
      <c r="G9" s="228"/>
      <c r="H9" s="229">
        <f>G9*Opleidingsgegevens!D51</f>
        <v>0</v>
      </c>
      <c r="I9" s="243"/>
      <c r="J9" s="235">
        <f>I9*Opleidingsgegevens!D52</f>
        <v>0</v>
      </c>
      <c r="K9" s="177">
        <f t="shared" si="0"/>
        <v>0</v>
      </c>
    </row>
    <row r="10" spans="1:11" s="30" customFormat="1" x14ac:dyDescent="0.3">
      <c r="A10" s="423"/>
      <c r="B10" s="170"/>
      <c r="C10" s="228"/>
      <c r="D10" s="229">
        <f>C10*Opleidingsgegevens!D49</f>
        <v>0</v>
      </c>
      <c r="E10" s="243"/>
      <c r="F10" s="235">
        <f>E10*Opleidingsgegevens!D50</f>
        <v>0</v>
      </c>
      <c r="G10" s="228"/>
      <c r="H10" s="229">
        <f>G10*Opleidingsgegevens!D51</f>
        <v>0</v>
      </c>
      <c r="I10" s="243"/>
      <c r="J10" s="235">
        <f>I10*Opleidingsgegevens!D52</f>
        <v>0</v>
      </c>
      <c r="K10" s="177">
        <f t="shared" si="0"/>
        <v>0</v>
      </c>
    </row>
    <row r="11" spans="1:11" s="30" customFormat="1" x14ac:dyDescent="0.3">
      <c r="A11" s="423"/>
      <c r="B11" s="170"/>
      <c r="C11" s="228"/>
      <c r="D11" s="229">
        <f>C11*Opleidingsgegevens!D49</f>
        <v>0</v>
      </c>
      <c r="E11" s="243"/>
      <c r="F11" s="235">
        <f>E11*Opleidingsgegevens!D50</f>
        <v>0</v>
      </c>
      <c r="G11" s="228"/>
      <c r="H11" s="229">
        <f>G11*Opleidingsgegevens!D51</f>
        <v>0</v>
      </c>
      <c r="I11" s="243"/>
      <c r="J11" s="235">
        <f>I11*Opleidingsgegevens!D52</f>
        <v>0</v>
      </c>
      <c r="K11" s="177">
        <f t="shared" si="0"/>
        <v>0</v>
      </c>
    </row>
    <row r="12" spans="1:11" s="30" customFormat="1" x14ac:dyDescent="0.3">
      <c r="A12" s="423"/>
      <c r="B12" s="170"/>
      <c r="C12" s="228"/>
      <c r="D12" s="229">
        <f>C12*Opleidingsgegevens!D49</f>
        <v>0</v>
      </c>
      <c r="E12" s="243"/>
      <c r="F12" s="235">
        <f>E12*Opleidingsgegevens!D50</f>
        <v>0</v>
      </c>
      <c r="G12" s="228"/>
      <c r="H12" s="229">
        <f>G12*Opleidingsgegevens!D51</f>
        <v>0</v>
      </c>
      <c r="I12" s="243"/>
      <c r="J12" s="235">
        <f>I12*Opleidingsgegevens!D52</f>
        <v>0</v>
      </c>
      <c r="K12" s="177">
        <f t="shared" si="0"/>
        <v>0</v>
      </c>
    </row>
    <row r="13" spans="1:11" s="30" customFormat="1" x14ac:dyDescent="0.3">
      <c r="A13" s="423"/>
      <c r="B13" s="170"/>
      <c r="C13" s="228"/>
      <c r="D13" s="229">
        <f>C13*Opleidingsgegevens!D49</f>
        <v>0</v>
      </c>
      <c r="E13" s="243"/>
      <c r="F13" s="235">
        <f>E13*Opleidingsgegevens!D50</f>
        <v>0</v>
      </c>
      <c r="G13" s="228"/>
      <c r="H13" s="229">
        <f>G13*Opleidingsgegevens!D51</f>
        <v>0</v>
      </c>
      <c r="I13" s="243"/>
      <c r="J13" s="235">
        <f>I13*Opleidingsgegevens!D52</f>
        <v>0</v>
      </c>
      <c r="K13" s="177">
        <f t="shared" si="0"/>
        <v>0</v>
      </c>
    </row>
    <row r="14" spans="1:11" s="30" customFormat="1" x14ac:dyDescent="0.3">
      <c r="A14" s="423"/>
      <c r="B14" s="170"/>
      <c r="C14" s="228"/>
      <c r="D14" s="229">
        <f>C14*Opleidingsgegevens!D49</f>
        <v>0</v>
      </c>
      <c r="E14" s="243"/>
      <c r="F14" s="235">
        <f>E14*Opleidingsgegevens!D50</f>
        <v>0</v>
      </c>
      <c r="G14" s="228"/>
      <c r="H14" s="229">
        <f>G14*Opleidingsgegevens!D51</f>
        <v>0</v>
      </c>
      <c r="I14" s="243"/>
      <c r="J14" s="235">
        <f>I14*Opleidingsgegevens!D52</f>
        <v>0</v>
      </c>
      <c r="K14" s="177">
        <f t="shared" si="0"/>
        <v>0</v>
      </c>
    </row>
    <row r="15" spans="1:11" s="30" customFormat="1" x14ac:dyDescent="0.3">
      <c r="A15" s="423"/>
      <c r="B15" s="170"/>
      <c r="C15" s="228"/>
      <c r="D15" s="229">
        <f>C15*Opleidingsgegevens!D49</f>
        <v>0</v>
      </c>
      <c r="E15" s="243"/>
      <c r="F15" s="235">
        <f>E15*Opleidingsgegevens!D50</f>
        <v>0</v>
      </c>
      <c r="G15" s="228"/>
      <c r="H15" s="229">
        <f>G15*Opleidingsgegevens!D51</f>
        <v>0</v>
      </c>
      <c r="I15" s="243"/>
      <c r="J15" s="235">
        <f>I15*Opleidingsgegevens!D52</f>
        <v>0</v>
      </c>
      <c r="K15" s="177">
        <f t="shared" si="0"/>
        <v>0</v>
      </c>
    </row>
    <row r="16" spans="1:11" s="30" customFormat="1" ht="15" thickBot="1" x14ac:dyDescent="0.35">
      <c r="A16" s="423"/>
      <c r="B16" s="223"/>
      <c r="C16" s="246"/>
      <c r="D16" s="247">
        <f>C16*Opleidingsgegevens!D49</f>
        <v>0</v>
      </c>
      <c r="E16" s="248"/>
      <c r="F16" s="249">
        <f>E16*Opleidingsgegevens!D50</f>
        <v>0</v>
      </c>
      <c r="G16" s="246"/>
      <c r="H16" s="247">
        <f>G16*Opleidingsgegevens!D51</f>
        <v>0</v>
      </c>
      <c r="I16" s="248"/>
      <c r="J16" s="249">
        <f>I16*Opleidingsgegevens!D52</f>
        <v>0</v>
      </c>
      <c r="K16" s="178">
        <f t="shared" si="0"/>
        <v>0</v>
      </c>
    </row>
    <row r="17" spans="1:11" s="30" customFormat="1" ht="15.6" thickTop="1" thickBot="1" x14ac:dyDescent="0.35">
      <c r="A17" s="424"/>
      <c r="B17" s="266" t="s">
        <v>36</v>
      </c>
      <c r="C17" s="264"/>
      <c r="D17" s="239">
        <f>C17*Opleidingsgegevens!F49</f>
        <v>0</v>
      </c>
      <c r="E17" s="265"/>
      <c r="F17" s="240">
        <f>E17*Opleidingsgegevens!F50</f>
        <v>0</v>
      </c>
      <c r="G17" s="264"/>
      <c r="H17" s="239">
        <f>G17*Opleidingsgegevens!F51</f>
        <v>0</v>
      </c>
      <c r="I17" s="265"/>
      <c r="J17" s="240">
        <f>I17*Opleidingsgegevens!F52</f>
        <v>0</v>
      </c>
      <c r="K17" s="181">
        <f t="shared" si="0"/>
        <v>0</v>
      </c>
    </row>
    <row r="18" spans="1:11" s="30" customFormat="1" ht="15" thickTop="1" x14ac:dyDescent="0.3">
      <c r="A18" s="425" t="s">
        <v>3</v>
      </c>
      <c r="B18" s="171" t="s">
        <v>0</v>
      </c>
      <c r="C18" s="256"/>
      <c r="D18" s="232">
        <f>C18*Opleidingsgegevens!D49</f>
        <v>0</v>
      </c>
      <c r="E18" s="257"/>
      <c r="F18" s="233">
        <f>E18*Opleidingsgegevens!D50</f>
        <v>0</v>
      </c>
      <c r="G18" s="256"/>
      <c r="H18" s="232">
        <f>G18*Opleidingsgegevens!D51</f>
        <v>0</v>
      </c>
      <c r="I18" s="257"/>
      <c r="J18" s="233">
        <f>I18*Opleidingsgegevens!D52</f>
        <v>0</v>
      </c>
      <c r="K18" s="179">
        <f t="shared" si="0"/>
        <v>0</v>
      </c>
    </row>
    <row r="19" spans="1:11" s="30" customFormat="1" x14ac:dyDescent="0.3">
      <c r="A19" s="423"/>
      <c r="B19" s="170" t="s">
        <v>84</v>
      </c>
      <c r="C19" s="244"/>
      <c r="D19" s="229">
        <f>C19*Opleidingsgegevens!D49</f>
        <v>0</v>
      </c>
      <c r="E19" s="245"/>
      <c r="F19" s="235">
        <f>E19*Opleidingsgegevens!D50</f>
        <v>0</v>
      </c>
      <c r="G19" s="244"/>
      <c r="H19" s="229">
        <f>G19*Opleidingsgegevens!D51</f>
        <v>0</v>
      </c>
      <c r="I19" s="245"/>
      <c r="J19" s="235">
        <f>I19*Opleidingsgegevens!D52</f>
        <v>0</v>
      </c>
      <c r="K19" s="177">
        <f t="shared" si="0"/>
        <v>0</v>
      </c>
    </row>
    <row r="20" spans="1:11" s="30" customFormat="1" ht="15" thickBot="1" x14ac:dyDescent="0.35">
      <c r="A20" s="426"/>
      <c r="B20" s="172" t="s">
        <v>1</v>
      </c>
      <c r="C20" s="258"/>
      <c r="D20" s="230">
        <f>C20*Opleidingsgegevens!D49</f>
        <v>0</v>
      </c>
      <c r="E20" s="259"/>
      <c r="F20" s="237">
        <f>E20*Opleidingsgegevens!D50</f>
        <v>0</v>
      </c>
      <c r="G20" s="258"/>
      <c r="H20" s="230">
        <f>G20*Opleidingsgegevens!D51</f>
        <v>0</v>
      </c>
      <c r="I20" s="259"/>
      <c r="J20" s="237">
        <f>I20*Opleidingsgegevens!D52</f>
        <v>0</v>
      </c>
      <c r="K20" s="180">
        <f t="shared" si="0"/>
        <v>0</v>
      </c>
    </row>
    <row r="21" spans="1:11" ht="24.6" thickTop="1" thickBot="1" x14ac:dyDescent="0.35">
      <c r="A21" s="173" t="s">
        <v>38</v>
      </c>
      <c r="B21" s="174" t="s">
        <v>88</v>
      </c>
      <c r="C21" s="264"/>
      <c r="D21" s="239">
        <f>C21*Opleidingsgegevens!D49</f>
        <v>0</v>
      </c>
      <c r="E21" s="265"/>
      <c r="F21" s="240">
        <f>E21*Opleidingsgegevens!D50</f>
        <v>0</v>
      </c>
      <c r="G21" s="264"/>
      <c r="H21" s="239">
        <f>G21*Opleidingsgegevens!D51</f>
        <v>0</v>
      </c>
      <c r="I21" s="265"/>
      <c r="J21" s="240">
        <f>I21*Opleidingsgegevens!D52</f>
        <v>0</v>
      </c>
      <c r="K21" s="181">
        <f t="shared" si="0"/>
        <v>0</v>
      </c>
    </row>
    <row r="22" spans="1:11" s="30" customFormat="1" ht="15" thickBot="1" x14ac:dyDescent="0.35">
      <c r="A22" s="166"/>
      <c r="B22" s="175" t="s">
        <v>37</v>
      </c>
      <c r="C22" s="182">
        <f t="shared" ref="C22:K22" si="1">SUM(C5:C21)</f>
        <v>0</v>
      </c>
      <c r="D22" s="183">
        <f t="shared" si="1"/>
        <v>0</v>
      </c>
      <c r="E22" s="184">
        <f t="shared" si="1"/>
        <v>0</v>
      </c>
      <c r="F22" s="185">
        <f t="shared" si="1"/>
        <v>0</v>
      </c>
      <c r="G22" s="182">
        <f t="shared" si="1"/>
        <v>0</v>
      </c>
      <c r="H22" s="183">
        <f t="shared" si="1"/>
        <v>0</v>
      </c>
      <c r="I22" s="184">
        <f t="shared" si="1"/>
        <v>0</v>
      </c>
      <c r="J22" s="185">
        <f t="shared" si="1"/>
        <v>0</v>
      </c>
      <c r="K22" s="191">
        <f t="shared" si="1"/>
        <v>0</v>
      </c>
    </row>
    <row r="23" spans="1:11" s="121" customFormat="1" x14ac:dyDescent="0.3">
      <c r="A23" s="156"/>
      <c r="B23" s="134"/>
      <c r="C23" s="135"/>
      <c r="D23" s="135"/>
      <c r="E23" s="135"/>
      <c r="F23" s="135"/>
      <c r="G23" s="135"/>
      <c r="H23" s="135"/>
      <c r="I23" s="135"/>
      <c r="J23" s="135"/>
      <c r="K23" s="157"/>
    </row>
    <row r="24" spans="1:11" ht="15" thickBot="1" x14ac:dyDescent="0.35">
      <c r="A24" s="167"/>
      <c r="B24" s="136"/>
      <c r="C24" s="148"/>
      <c r="D24" s="137"/>
      <c r="E24" s="148"/>
      <c r="F24" s="148"/>
      <c r="G24" s="148"/>
      <c r="H24" s="148"/>
      <c r="I24" s="148"/>
      <c r="J24" s="148"/>
      <c r="K24" s="148"/>
    </row>
    <row r="25" spans="1:11" ht="28.2" thickBot="1" x14ac:dyDescent="0.35">
      <c r="A25" s="146"/>
      <c r="B25" s="190" t="s">
        <v>41</v>
      </c>
      <c r="C25" s="427" t="s">
        <v>33</v>
      </c>
      <c r="D25" s="428"/>
      <c r="E25" s="419" t="s">
        <v>33</v>
      </c>
      <c r="F25" s="420"/>
      <c r="G25" s="427" t="s">
        <v>33</v>
      </c>
      <c r="H25" s="428"/>
      <c r="I25" s="419" t="s">
        <v>33</v>
      </c>
      <c r="J25" s="420"/>
      <c r="K25" s="162" t="s">
        <v>87</v>
      </c>
    </row>
    <row r="26" spans="1:11" x14ac:dyDescent="0.3">
      <c r="A26" s="146"/>
      <c r="B26" s="186"/>
      <c r="C26" s="429"/>
      <c r="D26" s="430"/>
      <c r="E26" s="431"/>
      <c r="F26" s="432"/>
      <c r="G26" s="429"/>
      <c r="H26" s="430"/>
      <c r="I26" s="431"/>
      <c r="J26" s="432"/>
      <c r="K26" s="150">
        <f>SUM(C26:J26)</f>
        <v>0</v>
      </c>
    </row>
    <row r="27" spans="1:11" x14ac:dyDescent="0.3">
      <c r="A27" s="146"/>
      <c r="B27" s="187"/>
      <c r="C27" s="433"/>
      <c r="D27" s="434"/>
      <c r="E27" s="435"/>
      <c r="F27" s="436"/>
      <c r="G27" s="433"/>
      <c r="H27" s="434"/>
      <c r="I27" s="435"/>
      <c r="J27" s="436"/>
      <c r="K27" s="151">
        <f t="shared" ref="K27:K29" si="2">SUM(C27:J27)</f>
        <v>0</v>
      </c>
    </row>
    <row r="28" spans="1:11" x14ac:dyDescent="0.3">
      <c r="A28" s="146"/>
      <c r="B28" s="187"/>
      <c r="C28" s="433"/>
      <c r="D28" s="434"/>
      <c r="E28" s="435"/>
      <c r="F28" s="436"/>
      <c r="G28" s="433"/>
      <c r="H28" s="434"/>
      <c r="I28" s="435"/>
      <c r="J28" s="436"/>
      <c r="K28" s="151">
        <f t="shared" si="2"/>
        <v>0</v>
      </c>
    </row>
    <row r="29" spans="1:11" ht="15" thickBot="1" x14ac:dyDescent="0.35">
      <c r="A29" s="146"/>
      <c r="B29" s="188"/>
      <c r="C29" s="437"/>
      <c r="D29" s="438"/>
      <c r="E29" s="439"/>
      <c r="F29" s="440"/>
      <c r="G29" s="437"/>
      <c r="H29" s="438"/>
      <c r="I29" s="439"/>
      <c r="J29" s="440"/>
      <c r="K29" s="152">
        <f t="shared" si="2"/>
        <v>0</v>
      </c>
    </row>
    <row r="30" spans="1:11" ht="15" thickBot="1" x14ac:dyDescent="0.35">
      <c r="A30" s="146"/>
      <c r="B30" s="189" t="s">
        <v>9</v>
      </c>
      <c r="C30" s="442">
        <f>SUM(C26:D29)</f>
        <v>0</v>
      </c>
      <c r="D30" s="443"/>
      <c r="E30" s="444">
        <f>SUM(E26:F29)</f>
        <v>0</v>
      </c>
      <c r="F30" s="445"/>
      <c r="G30" s="442">
        <f>SUM(G26:H29)</f>
        <v>0</v>
      </c>
      <c r="H30" s="443"/>
      <c r="I30" s="444">
        <f>SUM(I26:J29)</f>
        <v>0</v>
      </c>
      <c r="J30" s="445"/>
      <c r="K30" s="163">
        <f>SUM(K26:K29)</f>
        <v>0</v>
      </c>
    </row>
    <row r="31" spans="1:11" s="118" customFormat="1" ht="15" thickBot="1" x14ac:dyDescent="0.35">
      <c r="A31" s="168"/>
      <c r="B31" s="141"/>
      <c r="C31" s="142"/>
      <c r="D31" s="142"/>
      <c r="E31" s="142"/>
      <c r="F31" s="142"/>
      <c r="G31" s="142"/>
      <c r="H31" s="142"/>
      <c r="I31" s="142"/>
      <c r="J31" s="142"/>
      <c r="K31" s="161"/>
    </row>
    <row r="32" spans="1:11" ht="15" thickBot="1" x14ac:dyDescent="0.35">
      <c r="A32" s="146"/>
      <c r="B32" s="192" t="s">
        <v>42</v>
      </c>
      <c r="C32" s="365" t="s">
        <v>17</v>
      </c>
      <c r="D32" s="366"/>
      <c r="E32" s="384" t="s">
        <v>5</v>
      </c>
      <c r="F32" s="385"/>
      <c r="G32" s="365" t="s">
        <v>5</v>
      </c>
      <c r="H32" s="366"/>
      <c r="I32" s="384" t="s">
        <v>8</v>
      </c>
      <c r="J32" s="385"/>
      <c r="K32" s="273" t="s">
        <v>79</v>
      </c>
    </row>
    <row r="33" spans="1:11" x14ac:dyDescent="0.3">
      <c r="A33" s="146"/>
      <c r="B33" s="281" t="s">
        <v>10</v>
      </c>
      <c r="C33" s="353">
        <f>SUM(D5:D16,D18:D21,C26:D29)</f>
        <v>0</v>
      </c>
      <c r="D33" s="354"/>
      <c r="E33" s="355">
        <f>SUM(F5:F16,F18:F21,E26:F29)</f>
        <v>0</v>
      </c>
      <c r="F33" s="356"/>
      <c r="G33" s="353">
        <f>SUM(H5:H16,H18:H21,G26:H29)</f>
        <v>0</v>
      </c>
      <c r="H33" s="354"/>
      <c r="I33" s="355">
        <f>SUM(J5:J16,J18:J21,I26:J29)</f>
        <v>0</v>
      </c>
      <c r="J33" s="356"/>
      <c r="K33" s="193">
        <f>SUM(C33:J33)</f>
        <v>0</v>
      </c>
    </row>
    <row r="34" spans="1:11" x14ac:dyDescent="0.3">
      <c r="A34" s="146"/>
      <c r="B34" s="282" t="s">
        <v>44</v>
      </c>
      <c r="C34" s="396">
        <f>D17</f>
        <v>0</v>
      </c>
      <c r="D34" s="397"/>
      <c r="E34" s="398">
        <f>F17</f>
        <v>0</v>
      </c>
      <c r="F34" s="399"/>
      <c r="G34" s="396">
        <f>H17</f>
        <v>0</v>
      </c>
      <c r="H34" s="397"/>
      <c r="I34" s="398">
        <f>J17</f>
        <v>0</v>
      </c>
      <c r="J34" s="399"/>
      <c r="K34" s="194">
        <f>SUM(C34:J34)</f>
        <v>0</v>
      </c>
    </row>
    <row r="35" spans="1:11" x14ac:dyDescent="0.3">
      <c r="A35" s="146"/>
      <c r="B35" s="282" t="s">
        <v>43</v>
      </c>
      <c r="C35" s="396">
        <f>SUM(C33:D34)</f>
        <v>0</v>
      </c>
      <c r="D35" s="397"/>
      <c r="E35" s="398">
        <f>SUM(E33:F34)</f>
        <v>0</v>
      </c>
      <c r="F35" s="399"/>
      <c r="G35" s="396">
        <f>SUM(G33:H34)</f>
        <v>0</v>
      </c>
      <c r="H35" s="397"/>
      <c r="I35" s="398">
        <f>SUM(I33:J34)</f>
        <v>0</v>
      </c>
      <c r="J35" s="399"/>
      <c r="K35" s="194">
        <f>SUM(C35:J35)</f>
        <v>0</v>
      </c>
    </row>
    <row r="36" spans="1:11" ht="15" thickBot="1" x14ac:dyDescent="0.35">
      <c r="A36" s="146"/>
      <c r="B36" s="283" t="s">
        <v>45</v>
      </c>
      <c r="C36" s="392" t="e">
        <f>((1600-K35)*C33)/K33</f>
        <v>#DIV/0!</v>
      </c>
      <c r="D36" s="393"/>
      <c r="E36" s="394" t="e">
        <f>((1600-K35)*E33)/K33</f>
        <v>#DIV/0!</v>
      </c>
      <c r="F36" s="395"/>
      <c r="G36" s="392" t="e">
        <f>((1600-K35)*G33)/K33</f>
        <v>#DIV/0!</v>
      </c>
      <c r="H36" s="393"/>
      <c r="I36" s="394" t="e">
        <f>((1600-K35)*I33)/K33</f>
        <v>#DIV/0!</v>
      </c>
      <c r="J36" s="395"/>
      <c r="K36" s="195">
        <f>(1600-K35)</f>
        <v>1600</v>
      </c>
    </row>
    <row r="37" spans="1:11" s="118" customFormat="1" x14ac:dyDescent="0.3">
      <c r="B37" s="119"/>
      <c r="D37" s="117"/>
    </row>
    <row r="42" spans="1:11" x14ac:dyDescent="0.3">
      <c r="F42" s="31"/>
      <c r="H42" s="31"/>
    </row>
  </sheetData>
  <sheetProtection deleteRows="0"/>
  <mergeCells count="56">
    <mergeCell ref="A1:A4"/>
    <mergeCell ref="C35:D35"/>
    <mergeCell ref="E35:F35"/>
    <mergeCell ref="G35:H35"/>
    <mergeCell ref="I35:J35"/>
    <mergeCell ref="C30:D30"/>
    <mergeCell ref="E30:F30"/>
    <mergeCell ref="G30:H30"/>
    <mergeCell ref="I30:J30"/>
    <mergeCell ref="C32:D32"/>
    <mergeCell ref="E32:F32"/>
    <mergeCell ref="G32:H32"/>
    <mergeCell ref="I32:J32"/>
    <mergeCell ref="C28:D28"/>
    <mergeCell ref="E28:F28"/>
    <mergeCell ref="G28:H28"/>
    <mergeCell ref="C36:D36"/>
    <mergeCell ref="E36:F36"/>
    <mergeCell ref="G36:H36"/>
    <mergeCell ref="I36:J36"/>
    <mergeCell ref="C33:D33"/>
    <mergeCell ref="E33:F33"/>
    <mergeCell ref="G33:H33"/>
    <mergeCell ref="I33:J33"/>
    <mergeCell ref="C34:D34"/>
    <mergeCell ref="E34:F34"/>
    <mergeCell ref="G34:H34"/>
    <mergeCell ref="I34:J34"/>
    <mergeCell ref="I28:J28"/>
    <mergeCell ref="C29:D29"/>
    <mergeCell ref="E29:F29"/>
    <mergeCell ref="G29:H29"/>
    <mergeCell ref="I29:J29"/>
    <mergeCell ref="C26:D26"/>
    <mergeCell ref="E26:F26"/>
    <mergeCell ref="G26:H26"/>
    <mergeCell ref="I26:J26"/>
    <mergeCell ref="C27:D27"/>
    <mergeCell ref="E27:F27"/>
    <mergeCell ref="G27:H27"/>
    <mergeCell ref="I27:J27"/>
    <mergeCell ref="A5:A17"/>
    <mergeCell ref="A18:A20"/>
    <mergeCell ref="C25:D25"/>
    <mergeCell ref="E25:F25"/>
    <mergeCell ref="G25:H25"/>
    <mergeCell ref="I25:J25"/>
    <mergeCell ref="B1:B3"/>
    <mergeCell ref="C1:D1"/>
    <mergeCell ref="E1:J1"/>
    <mergeCell ref="C3:D3"/>
    <mergeCell ref="E3:F3"/>
    <mergeCell ref="G3:H3"/>
    <mergeCell ref="I3:J3"/>
    <mergeCell ref="C2:D2"/>
    <mergeCell ref="E2:J2"/>
  </mergeCells>
  <printOptions horizontalCentered="1" verticalCentered="1"/>
  <pageMargins left="0.51181102362204722" right="0.51181102362204722" top="0.55118110236220474"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P70"/>
  <sheetViews>
    <sheetView zoomScaleNormal="100" workbookViewId="0">
      <selection activeCell="K12" sqref="K12"/>
    </sheetView>
  </sheetViews>
  <sheetFormatPr defaultRowHeight="14.4" x14ac:dyDescent="0.3"/>
  <cols>
    <col min="1" max="1" width="1.44140625" customWidth="1"/>
    <col min="2" max="2" width="3.6640625" customWidth="1"/>
    <col min="3" max="3" width="27.6640625" customWidth="1"/>
    <col min="4" max="7" width="10.6640625" customWidth="1"/>
    <col min="8" max="8" width="3.6640625" customWidth="1"/>
    <col min="9" max="16" width="8.88671875" style="207"/>
  </cols>
  <sheetData>
    <row r="1" spans="1:16" ht="7.2" customHeight="1" x14ac:dyDescent="0.3">
      <c r="A1" s="207"/>
      <c r="B1" s="207"/>
      <c r="C1" s="207"/>
      <c r="D1" s="207"/>
      <c r="E1" s="207"/>
      <c r="F1" s="207"/>
      <c r="G1" s="207"/>
      <c r="H1" s="207"/>
    </row>
    <row r="2" spans="1:16" ht="23.4" x14ac:dyDescent="0.45">
      <c r="A2" s="207"/>
      <c r="B2" s="34"/>
      <c r="C2" s="225" t="s">
        <v>42</v>
      </c>
      <c r="D2" s="42"/>
      <c r="E2" s="42"/>
      <c r="F2" s="42"/>
      <c r="G2" s="42"/>
      <c r="H2" s="34"/>
    </row>
    <row r="3" spans="1:16" s="30" customFormat="1" ht="14.4" customHeight="1" x14ac:dyDescent="0.3">
      <c r="A3" s="224"/>
      <c r="B3" s="41"/>
      <c r="C3" s="43"/>
      <c r="D3" s="44"/>
      <c r="E3" s="44"/>
      <c r="F3" s="44"/>
      <c r="G3" s="44"/>
      <c r="H3" s="41"/>
      <c r="I3" s="224"/>
      <c r="J3" s="224"/>
      <c r="K3" s="224"/>
      <c r="L3" s="224"/>
      <c r="M3" s="224"/>
      <c r="N3" s="224"/>
      <c r="O3" s="224"/>
      <c r="P3" s="224"/>
    </row>
    <row r="4" spans="1:16" x14ac:dyDescent="0.3">
      <c r="A4" s="207"/>
      <c r="B4" s="34"/>
      <c r="C4" s="45" t="s">
        <v>13</v>
      </c>
      <c r="D4" s="446" t="str">
        <f>IF(Opleidingsgegevens!C5="","",Opleidingsgegevens!C5)</f>
        <v>LPP | Junior assistent accountant - cohort 2019</v>
      </c>
      <c r="E4" s="446"/>
      <c r="F4" s="446"/>
      <c r="G4" s="446"/>
      <c r="H4" s="34"/>
    </row>
    <row r="5" spans="1:16" x14ac:dyDescent="0.3">
      <c r="A5" s="207"/>
      <c r="B5" s="34"/>
      <c r="C5" s="45" t="s">
        <v>49</v>
      </c>
      <c r="D5" s="69" t="str">
        <f>IF(Studieduur="","",Studieduur)</f>
        <v>3 jaar</v>
      </c>
      <c r="E5" s="42"/>
      <c r="F5" s="42"/>
      <c r="G5" s="42"/>
      <c r="H5" s="34"/>
    </row>
    <row r="6" spans="1:16" x14ac:dyDescent="0.3">
      <c r="A6" s="207"/>
      <c r="B6" s="34"/>
      <c r="C6" s="45" t="s">
        <v>15</v>
      </c>
      <c r="D6" s="69">
        <f>IF(Niveau="","",Niveau)</f>
        <v>4</v>
      </c>
      <c r="E6" s="42"/>
      <c r="F6" s="42"/>
      <c r="G6" s="42"/>
      <c r="H6" s="34"/>
    </row>
    <row r="7" spans="1:16" x14ac:dyDescent="0.3">
      <c r="A7" s="207"/>
      <c r="B7" s="34"/>
      <c r="C7" s="45" t="s">
        <v>14</v>
      </c>
      <c r="D7" s="69" t="str">
        <f>IF(leerweg="","",leerweg)</f>
        <v>BOL</v>
      </c>
      <c r="E7" s="42"/>
      <c r="F7" s="42"/>
      <c r="G7" s="42"/>
      <c r="H7" s="34"/>
    </row>
    <row r="8" spans="1:16" x14ac:dyDescent="0.3">
      <c r="A8" s="207"/>
      <c r="B8" s="34"/>
      <c r="C8" s="34"/>
      <c r="D8" s="34"/>
      <c r="E8" s="34"/>
      <c r="F8" s="34"/>
      <c r="G8" s="34"/>
      <c r="H8" s="34"/>
    </row>
    <row r="9" spans="1:16" ht="15" thickBot="1" x14ac:dyDescent="0.35">
      <c r="A9" s="207"/>
      <c r="B9" s="34"/>
      <c r="C9" s="34"/>
      <c r="D9" s="56" t="s">
        <v>12</v>
      </c>
      <c r="E9" s="57" t="s">
        <v>20</v>
      </c>
      <c r="F9" s="57" t="s">
        <v>21</v>
      </c>
      <c r="G9" s="58" t="s">
        <v>22</v>
      </c>
      <c r="H9" s="34"/>
    </row>
    <row r="10" spans="1:16" x14ac:dyDescent="0.3">
      <c r="A10" s="207"/>
      <c r="B10" s="34"/>
      <c r="C10" s="46" t="s">
        <v>10</v>
      </c>
      <c r="D10" s="35">
        <f>Leerjaar1!K40</f>
        <v>905</v>
      </c>
      <c r="E10" s="35">
        <f>Leerjaar2!K40</f>
        <v>445</v>
      </c>
      <c r="F10" s="35">
        <f>Leerjaar3!K40</f>
        <v>465.5</v>
      </c>
      <c r="G10" s="38">
        <f>Leerjaar4!K33</f>
        <v>0</v>
      </c>
      <c r="H10" s="34"/>
    </row>
    <row r="11" spans="1:16" x14ac:dyDescent="0.3">
      <c r="A11" s="207"/>
      <c r="B11" s="34"/>
      <c r="C11" s="47" t="s">
        <v>44</v>
      </c>
      <c r="D11" s="36">
        <f>Leerjaar1!K41</f>
        <v>0</v>
      </c>
      <c r="E11" s="36">
        <f>Leerjaar2!K41</f>
        <v>720</v>
      </c>
      <c r="F11" s="36">
        <f>Leerjaar3!K41</f>
        <v>544</v>
      </c>
      <c r="G11" s="39">
        <f>Leerjaar4!K34</f>
        <v>0</v>
      </c>
      <c r="H11" s="34"/>
    </row>
    <row r="12" spans="1:16" x14ac:dyDescent="0.3">
      <c r="A12" s="207"/>
      <c r="B12" s="34"/>
      <c r="C12" s="47" t="s">
        <v>43</v>
      </c>
      <c r="D12" s="36">
        <f>Leerjaar1!K42</f>
        <v>905</v>
      </c>
      <c r="E12" s="36">
        <f>Leerjaar2!K42</f>
        <v>1165</v>
      </c>
      <c r="F12" s="36">
        <f>Leerjaar3!K42</f>
        <v>1009.5</v>
      </c>
      <c r="G12" s="39">
        <f>Leerjaar4!K35</f>
        <v>0</v>
      </c>
      <c r="H12" s="34"/>
    </row>
    <row r="13" spans="1:16" ht="15" thickBot="1" x14ac:dyDescent="0.35">
      <c r="A13" s="207"/>
      <c r="B13" s="34"/>
      <c r="C13" s="48" t="s">
        <v>45</v>
      </c>
      <c r="D13" s="37">
        <f>Leerjaar1!K43</f>
        <v>695</v>
      </c>
      <c r="E13" s="37">
        <f>Leerjaar2!K43</f>
        <v>435</v>
      </c>
      <c r="F13" s="37">
        <f>Leerjaar3!K43</f>
        <v>590.5</v>
      </c>
      <c r="G13" s="40">
        <f>Leerjaar4!K36</f>
        <v>1600</v>
      </c>
      <c r="H13" s="34"/>
    </row>
    <row r="14" spans="1:16" x14ac:dyDescent="0.3">
      <c r="A14" s="207"/>
      <c r="B14" s="34"/>
      <c r="C14" s="34"/>
      <c r="D14" s="34"/>
      <c r="E14" s="34"/>
      <c r="F14" s="34"/>
      <c r="G14" s="34"/>
      <c r="H14" s="34"/>
    </row>
    <row r="15" spans="1:16" ht="23.4" x14ac:dyDescent="0.45">
      <c r="A15" s="207"/>
      <c r="B15" s="34"/>
      <c r="C15" s="51" t="s">
        <v>24</v>
      </c>
      <c r="D15" s="34"/>
      <c r="E15" s="34"/>
      <c r="F15" s="34"/>
      <c r="G15" s="34"/>
      <c r="H15" s="34"/>
    </row>
    <row r="16" spans="1:16" ht="15" thickBot="1" x14ac:dyDescent="0.35">
      <c r="A16" s="207"/>
      <c r="B16" s="34"/>
      <c r="C16" s="116" t="str">
        <f>IF(leerweg="BBL","niet van toepassing",IF(Niveau="entree","niet van toepassing",""))</f>
        <v/>
      </c>
      <c r="D16" s="34"/>
      <c r="E16" s="56" t="s">
        <v>59</v>
      </c>
      <c r="F16" s="57" t="s">
        <v>60</v>
      </c>
      <c r="G16" s="70"/>
      <c r="H16" s="34"/>
    </row>
    <row r="17" spans="1:8" x14ac:dyDescent="0.3">
      <c r="A17" s="207"/>
      <c r="B17" s="34"/>
      <c r="C17" s="452" t="s">
        <v>56</v>
      </c>
      <c r="D17" s="453"/>
      <c r="E17" s="59">
        <f>IF(leerweg="BOL",Leerjaar1!K40,"")</f>
        <v>905</v>
      </c>
      <c r="F17" s="101" t="s">
        <v>78</v>
      </c>
      <c r="G17" s="99">
        <v>700</v>
      </c>
      <c r="H17" s="34"/>
    </row>
    <row r="18" spans="1:8" x14ac:dyDescent="0.3">
      <c r="A18" s="207"/>
      <c r="B18" s="34"/>
      <c r="C18" s="454" t="s">
        <v>57</v>
      </c>
      <c r="D18" s="455"/>
      <c r="E18" s="60">
        <f>IF(leerweg="BOL",SUM(Leerjaar1!K40,Leerjaar2!K40,Leerjaar3!K40,Leerjaar4!K33),"")</f>
        <v>1815.5</v>
      </c>
      <c r="F18" s="101" t="s">
        <v>78</v>
      </c>
      <c r="G18" s="99">
        <f>IF(gegevens!B24=1,gegevens!C20,IF(gegevens!B24=2,gegevens!F20,IF(gegevens!B24=3,gegevens!I20,IF(gegevens!B24=4,gegevens!L20,""))))</f>
        <v>1800</v>
      </c>
      <c r="H18" s="34"/>
    </row>
    <row r="19" spans="1:8" x14ac:dyDescent="0.3">
      <c r="A19" s="207"/>
      <c r="B19" s="34"/>
      <c r="C19" s="454" t="s">
        <v>63</v>
      </c>
      <c r="D19" s="455"/>
      <c r="E19" s="60">
        <f>IF(leerweg="BOL",SUM(Leerjaar1!K41,Leerjaar2!K41,Leerjaar3!K41,Leerjaar4!K34),"")</f>
        <v>1264</v>
      </c>
      <c r="F19" s="101" t="s">
        <v>78</v>
      </c>
      <c r="G19" s="99">
        <f>IF(gegevens!B24=1,gegevens!C21,IF(gegevens!B24=2,gegevens!F21,IF(gegevens!B24=3,gegevens!I21,IF(gegevens!B24=4,gegevens!L21,""))))</f>
        <v>900</v>
      </c>
      <c r="H19" s="34"/>
    </row>
    <row r="20" spans="1:8" ht="15" thickBot="1" x14ac:dyDescent="0.35">
      <c r="A20" s="207"/>
      <c r="B20" s="34"/>
      <c r="C20" s="450" t="s">
        <v>77</v>
      </c>
      <c r="D20" s="451"/>
      <c r="E20" s="61">
        <f>IF(leerweg="BOL",SUM(E18:E19),"")</f>
        <v>3079.5</v>
      </c>
      <c r="F20" s="102" t="s">
        <v>78</v>
      </c>
      <c r="G20" s="100">
        <f>IF(gegevens!B24=1,gegevens!C22,IF(gegevens!B24=2,gegevens!F22,IF(gegevens!B24=3,gegevens!I22,IF(gegevens!B24=4,gegevens!L22,""))))</f>
        <v>3000</v>
      </c>
      <c r="H20" s="34"/>
    </row>
    <row r="21" spans="1:8" x14ac:dyDescent="0.3">
      <c r="A21" s="207"/>
      <c r="B21" s="34"/>
      <c r="C21" s="34"/>
      <c r="D21" s="34"/>
      <c r="E21" s="34"/>
      <c r="F21" s="34"/>
      <c r="G21" s="34"/>
      <c r="H21" s="34"/>
    </row>
    <row r="22" spans="1:8" ht="24" customHeight="1" x14ac:dyDescent="0.45">
      <c r="A22" s="207"/>
      <c r="B22" s="34"/>
      <c r="C22" s="51" t="s">
        <v>25</v>
      </c>
      <c r="D22" s="34"/>
      <c r="E22" s="34"/>
      <c r="F22" s="34"/>
      <c r="G22" s="34"/>
      <c r="H22" s="34"/>
    </row>
    <row r="23" spans="1:8" ht="15" thickBot="1" x14ac:dyDescent="0.35">
      <c r="A23" s="207"/>
      <c r="B23" s="34"/>
      <c r="C23" s="116" t="str">
        <f>IF(leerweg="BOL","niet van toepassing",IF(Niveau="entree","niet van toepassing",""))</f>
        <v>niet van toepassing</v>
      </c>
      <c r="D23" s="52" t="s">
        <v>12</v>
      </c>
      <c r="E23" s="52" t="s">
        <v>20</v>
      </c>
      <c r="F23" s="52" t="s">
        <v>21</v>
      </c>
      <c r="G23" s="52" t="s">
        <v>22</v>
      </c>
      <c r="H23" s="34"/>
    </row>
    <row r="24" spans="1:8" x14ac:dyDescent="0.3">
      <c r="A24" s="207"/>
      <c r="B24" s="34"/>
      <c r="C24" s="53" t="s">
        <v>74</v>
      </c>
      <c r="D24" s="35" t="str">
        <f>IF(leerweg="BBL",Leerjaar1!K40,"")</f>
        <v/>
      </c>
      <c r="E24" s="35" t="str">
        <f>IF(leerweg="BBL",Leerjaar2!K40,"")</f>
        <v/>
      </c>
      <c r="F24" s="35" t="str">
        <f>IF(leerweg="BBL",Leerjaar3!K40,"")</f>
        <v/>
      </c>
      <c r="G24" s="38" t="str">
        <f>IF(leerweg="BBL",Leerjaar4!K33,"")</f>
        <v/>
      </c>
      <c r="H24" s="34"/>
    </row>
    <row r="25" spans="1:8" x14ac:dyDescent="0.3">
      <c r="A25" s="207"/>
      <c r="B25" s="34"/>
      <c r="C25" s="54" t="s">
        <v>72</v>
      </c>
      <c r="D25" s="36" t="str">
        <f>IF(leerweg="BBL",Leerjaar1!K41,"")</f>
        <v/>
      </c>
      <c r="E25" s="36" t="str">
        <f>IF(leerweg="BBL",Leerjaar2!K41,"")</f>
        <v/>
      </c>
      <c r="F25" s="36" t="str">
        <f>IF(leerweg="BBL",Leerjaar3!K41,"")</f>
        <v/>
      </c>
      <c r="G25" s="39" t="str">
        <f>IF(leerweg="BBL",Leerjaar4!K34,"")</f>
        <v/>
      </c>
      <c r="H25" s="34"/>
    </row>
    <row r="26" spans="1:8" ht="15" thickBot="1" x14ac:dyDescent="0.35">
      <c r="A26" s="207"/>
      <c r="B26" s="34"/>
      <c r="C26" s="55" t="s">
        <v>73</v>
      </c>
      <c r="D26" s="37" t="str">
        <f>IF(leerweg="BBL",Leerjaar1!K42,"")</f>
        <v/>
      </c>
      <c r="E26" s="37" t="str">
        <f>IF(leerweg="BBL",Leerjaar2!K42,"")</f>
        <v/>
      </c>
      <c r="F26" s="37" t="str">
        <f>IF(leerweg="BBL",Leerjaar3!K42,"")</f>
        <v/>
      </c>
      <c r="G26" s="40" t="str">
        <f>IF(leerweg="BBL",Leerjaar4!K35,"")</f>
        <v/>
      </c>
      <c r="H26" s="34"/>
    </row>
    <row r="27" spans="1:8" x14ac:dyDescent="0.3">
      <c r="A27" s="207"/>
      <c r="B27" s="34"/>
      <c r="C27" s="34"/>
      <c r="D27" s="34"/>
      <c r="E27" s="34"/>
      <c r="F27" s="34"/>
      <c r="G27" s="34"/>
      <c r="H27" s="34"/>
    </row>
    <row r="28" spans="1:8" ht="24" customHeight="1" x14ac:dyDescent="0.45">
      <c r="A28" s="207"/>
      <c r="B28" s="34"/>
      <c r="C28" s="51" t="s">
        <v>55</v>
      </c>
      <c r="D28" s="34"/>
      <c r="E28" s="34"/>
      <c r="F28" s="34"/>
      <c r="G28" s="34"/>
      <c r="H28" s="34"/>
    </row>
    <row r="29" spans="1:8" ht="15" thickBot="1" x14ac:dyDescent="0.35">
      <c r="A29" s="207"/>
      <c r="B29" s="34"/>
      <c r="C29" s="116" t="str">
        <f>IF(leerweg="BBL","niet van toepassing",IF(Niveau="Entree","","niet van toepassing"))</f>
        <v>niet van toepassing</v>
      </c>
      <c r="D29" s="64" t="s">
        <v>59</v>
      </c>
      <c r="E29" s="64" t="s">
        <v>60</v>
      </c>
      <c r="F29" s="34"/>
      <c r="G29" s="34"/>
      <c r="H29" s="34"/>
    </row>
    <row r="30" spans="1:8" x14ac:dyDescent="0.3">
      <c r="A30" s="207"/>
      <c r="B30" s="34"/>
      <c r="C30" s="62" t="s">
        <v>10</v>
      </c>
      <c r="D30" s="67" t="str">
        <f>IF(Niveau="Entree",Leerjaar1!K40,"")</f>
        <v/>
      </c>
      <c r="E30" s="65">
        <v>600</v>
      </c>
      <c r="F30" s="34"/>
      <c r="G30" s="34"/>
      <c r="H30" s="34"/>
    </row>
    <row r="31" spans="1:8" x14ac:dyDescent="0.3">
      <c r="A31" s="207"/>
      <c r="B31" s="34"/>
      <c r="C31" s="63" t="s">
        <v>76</v>
      </c>
      <c r="D31" s="68" t="str">
        <f>IF(Niveau="Entree",Leerjaar1!K42,"")</f>
        <v/>
      </c>
      <c r="E31" s="66">
        <v>1000</v>
      </c>
      <c r="F31" s="34"/>
      <c r="G31" s="34"/>
      <c r="H31" s="34"/>
    </row>
    <row r="32" spans="1:8" x14ac:dyDescent="0.3">
      <c r="A32" s="207"/>
      <c r="B32" s="34"/>
      <c r="C32" s="34"/>
      <c r="D32" s="34"/>
      <c r="E32" s="34"/>
      <c r="F32" s="34"/>
      <c r="G32" s="34"/>
      <c r="H32" s="34"/>
    </row>
    <row r="33" spans="1:8" ht="9" customHeight="1" thickBot="1" x14ac:dyDescent="0.35">
      <c r="A33" s="207"/>
      <c r="B33" s="207"/>
      <c r="C33" s="207"/>
      <c r="D33" s="207"/>
      <c r="E33" s="207"/>
      <c r="F33" s="207"/>
      <c r="G33" s="207"/>
      <c r="H33" s="207"/>
    </row>
    <row r="34" spans="1:8" ht="48.6" customHeight="1" thickBot="1" x14ac:dyDescent="0.35">
      <c r="A34" s="207"/>
      <c r="B34" s="447" t="s">
        <v>103</v>
      </c>
      <c r="C34" s="448"/>
      <c r="D34" s="448"/>
      <c r="E34" s="448"/>
      <c r="F34" s="448"/>
      <c r="G34" s="448"/>
      <c r="H34" s="449"/>
    </row>
    <row r="35" spans="1:8" s="207" customFormat="1" x14ac:dyDescent="0.3"/>
    <row r="36" spans="1:8" s="207" customFormat="1" x14ac:dyDescent="0.3"/>
    <row r="37" spans="1:8" s="207" customFormat="1" x14ac:dyDescent="0.3"/>
    <row r="38" spans="1:8" s="207" customFormat="1" x14ac:dyDescent="0.3"/>
    <row r="39" spans="1:8" s="207" customFormat="1" x14ac:dyDescent="0.3"/>
    <row r="40" spans="1:8" s="207" customFormat="1" x14ac:dyDescent="0.3"/>
    <row r="41" spans="1:8" s="207" customFormat="1" x14ac:dyDescent="0.3"/>
    <row r="42" spans="1:8" s="207" customFormat="1" x14ac:dyDescent="0.3">
      <c r="C42" s="207" t="s">
        <v>61</v>
      </c>
    </row>
    <row r="43" spans="1:8" s="207" customFormat="1" x14ac:dyDescent="0.3"/>
    <row r="44" spans="1:8" s="207" customFormat="1" x14ac:dyDescent="0.3"/>
    <row r="45" spans="1:8" s="207" customFormat="1" x14ac:dyDescent="0.3"/>
    <row r="46" spans="1:8" s="207" customFormat="1" x14ac:dyDescent="0.3"/>
    <row r="47" spans="1:8" s="207" customFormat="1" x14ac:dyDescent="0.3"/>
    <row r="48" spans="1:8" s="207" customFormat="1" x14ac:dyDescent="0.3"/>
    <row r="49" s="207" customFormat="1" x14ac:dyDescent="0.3"/>
    <row r="50" s="207" customFormat="1" x14ac:dyDescent="0.3"/>
    <row r="51" s="207" customFormat="1" x14ac:dyDescent="0.3"/>
    <row r="52" s="207" customFormat="1" x14ac:dyDescent="0.3"/>
    <row r="53" s="207" customFormat="1" x14ac:dyDescent="0.3"/>
    <row r="54" s="207" customFormat="1" x14ac:dyDescent="0.3"/>
    <row r="55" s="207" customFormat="1" x14ac:dyDescent="0.3"/>
    <row r="56" s="207" customFormat="1" x14ac:dyDescent="0.3"/>
    <row r="57" s="207" customFormat="1" x14ac:dyDescent="0.3"/>
    <row r="58" s="207" customFormat="1" x14ac:dyDescent="0.3"/>
    <row r="59" s="207" customFormat="1" x14ac:dyDescent="0.3"/>
    <row r="60" s="207" customFormat="1" x14ac:dyDescent="0.3"/>
    <row r="61" s="207" customFormat="1" x14ac:dyDescent="0.3"/>
    <row r="62" s="207" customFormat="1" x14ac:dyDescent="0.3"/>
    <row r="63" s="207" customFormat="1" x14ac:dyDescent="0.3"/>
    <row r="64" s="207" customFormat="1" x14ac:dyDescent="0.3"/>
    <row r="65" s="207" customFormat="1" x14ac:dyDescent="0.3"/>
    <row r="66" s="207" customFormat="1" x14ac:dyDescent="0.3"/>
    <row r="67" s="207" customFormat="1" x14ac:dyDescent="0.3"/>
    <row r="68" s="207" customFormat="1" x14ac:dyDescent="0.3"/>
    <row r="69" s="207" customFormat="1" x14ac:dyDescent="0.3"/>
    <row r="70" s="207" customFormat="1" x14ac:dyDescent="0.3"/>
  </sheetData>
  <sheetProtection password="CC40" sheet="1" objects="1" scenarios="1" selectLockedCells="1" selectUnlockedCells="1"/>
  <mergeCells count="6">
    <mergeCell ref="D4:G4"/>
    <mergeCell ref="B34:H34"/>
    <mergeCell ref="C20:D20"/>
    <mergeCell ref="C17:D17"/>
    <mergeCell ref="C18:D18"/>
    <mergeCell ref="C19:D19"/>
  </mergeCells>
  <conditionalFormatting sqref="E17">
    <cfRule type="cellIs" dxfId="8" priority="9" operator="lessThan">
      <formula>$G$17</formula>
    </cfRule>
  </conditionalFormatting>
  <conditionalFormatting sqref="E18">
    <cfRule type="cellIs" dxfId="7" priority="8" operator="lessThan">
      <formula>$G$18</formula>
    </cfRule>
  </conditionalFormatting>
  <conditionalFormatting sqref="E19">
    <cfRule type="cellIs" dxfId="6" priority="7" operator="lessThan">
      <formula>$G$19</formula>
    </cfRule>
  </conditionalFormatting>
  <conditionalFormatting sqref="E20">
    <cfRule type="cellIs" dxfId="5" priority="6" operator="lessThan">
      <formula>$G$20</formula>
    </cfRule>
  </conditionalFormatting>
  <conditionalFormatting sqref="D24:G24">
    <cfRule type="cellIs" dxfId="4" priority="5" operator="lessThan">
      <formula>200</formula>
    </cfRule>
  </conditionalFormatting>
  <conditionalFormatting sqref="D25:G25">
    <cfRule type="cellIs" dxfId="3" priority="4" operator="lessThan">
      <formula>610</formula>
    </cfRule>
  </conditionalFormatting>
  <conditionalFormatting sqref="D26:G26">
    <cfRule type="cellIs" dxfId="2" priority="3" operator="lessThan">
      <formula>850</formula>
    </cfRule>
  </conditionalFormatting>
  <conditionalFormatting sqref="D30">
    <cfRule type="cellIs" dxfId="1" priority="2" operator="lessThan">
      <formula>600</formula>
    </cfRule>
  </conditionalFormatting>
  <conditionalFormatting sqref="D31">
    <cfRule type="cellIs" dxfId="0" priority="1" operator="lessThan">
      <formula>1000</formula>
    </cfRule>
  </conditionalFormatting>
  <pageMargins left="0.7" right="0.7" top="0.75" bottom="0.75" header="0.3" footer="0.3"/>
  <pageSetup paperSize="9"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P2"/>
  <sheetViews>
    <sheetView zoomScaleNormal="100" workbookViewId="0">
      <selection activeCell="H3" sqref="H3"/>
    </sheetView>
  </sheetViews>
  <sheetFormatPr defaultRowHeight="14.4" x14ac:dyDescent="0.3"/>
  <cols>
    <col min="1" max="1" width="11" style="208" customWidth="1"/>
    <col min="2" max="5" width="8.88671875" style="208"/>
    <col min="6" max="6" width="6.44140625" style="208" customWidth="1"/>
    <col min="7" max="16" width="8.88671875" style="208"/>
  </cols>
  <sheetData>
    <row r="2" spans="2:6" ht="21.75" customHeight="1" x14ac:dyDescent="0.3">
      <c r="B2" s="456" t="s">
        <v>80</v>
      </c>
      <c r="C2" s="456"/>
      <c r="D2" s="456"/>
      <c r="E2" s="456"/>
      <c r="F2" s="456"/>
    </row>
  </sheetData>
  <sheetProtection password="CC40" sheet="1" objects="1" scenarios="1"/>
  <mergeCells count="1">
    <mergeCell ref="B2:F2"/>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opLeftCell="A22" workbookViewId="0">
      <selection activeCell="D9" sqref="D9"/>
    </sheetView>
  </sheetViews>
  <sheetFormatPr defaultRowHeight="14.4" x14ac:dyDescent="0.3"/>
  <cols>
    <col min="1" max="1" width="20.6640625" style="49" customWidth="1"/>
    <col min="2" max="2" width="22.6640625" style="49" customWidth="1"/>
    <col min="3" max="3" width="6.6640625" style="49" customWidth="1"/>
    <col min="4" max="4" width="16.6640625" style="49" customWidth="1"/>
    <col min="5" max="5" width="22.6640625" style="49" customWidth="1"/>
    <col min="6" max="6" width="6.6640625" style="49" customWidth="1"/>
    <col min="7" max="7" width="16.6640625" style="49" customWidth="1"/>
    <col min="8" max="8" width="22.6640625" style="49" customWidth="1"/>
    <col min="9" max="9" width="6.6640625" style="49" customWidth="1"/>
    <col min="10" max="10" width="16.6640625" style="49" customWidth="1"/>
    <col min="11" max="11" width="22.6640625" style="49" customWidth="1"/>
    <col min="12" max="12" width="6.6640625" style="49" customWidth="1"/>
    <col min="14" max="14" width="15" customWidth="1"/>
  </cols>
  <sheetData>
    <row r="1" spans="1:12" x14ac:dyDescent="0.3">
      <c r="A1" s="71"/>
      <c r="B1" s="71"/>
      <c r="C1" s="71"/>
      <c r="D1" s="71"/>
      <c r="E1" s="71"/>
      <c r="F1" s="71"/>
      <c r="G1" s="71"/>
      <c r="H1" s="71"/>
      <c r="I1" s="71"/>
      <c r="J1" s="71"/>
      <c r="K1" s="71"/>
      <c r="L1" s="71"/>
    </row>
    <row r="2" spans="1:12" x14ac:dyDescent="0.3">
      <c r="A2" s="72" t="s">
        <v>15</v>
      </c>
      <c r="B2" s="73" t="s">
        <v>14</v>
      </c>
      <c r="C2" s="103"/>
      <c r="D2" s="73" t="s">
        <v>16</v>
      </c>
      <c r="E2" s="73" t="s">
        <v>26</v>
      </c>
      <c r="F2" s="103"/>
      <c r="G2" s="73" t="s">
        <v>27</v>
      </c>
      <c r="H2" s="73" t="s">
        <v>50</v>
      </c>
      <c r="I2" s="77"/>
      <c r="J2" s="71"/>
      <c r="K2" s="71"/>
      <c r="L2" s="71"/>
    </row>
    <row r="3" spans="1:12" x14ac:dyDescent="0.3">
      <c r="A3" s="74" t="s">
        <v>55</v>
      </c>
      <c r="B3" s="75" t="s">
        <v>24</v>
      </c>
      <c r="C3" s="103"/>
      <c r="D3" s="75" t="s">
        <v>28</v>
      </c>
      <c r="E3" s="75">
        <v>5</v>
      </c>
      <c r="F3" s="122"/>
      <c r="G3" s="75">
        <v>0</v>
      </c>
      <c r="H3" s="123" t="s">
        <v>51</v>
      </c>
      <c r="I3" s="77"/>
      <c r="J3" s="71"/>
      <c r="K3" s="71"/>
      <c r="L3" s="71"/>
    </row>
    <row r="4" spans="1:12" x14ac:dyDescent="0.3">
      <c r="A4" s="74">
        <v>2</v>
      </c>
      <c r="B4" s="75" t="s">
        <v>25</v>
      </c>
      <c r="C4" s="103"/>
      <c r="D4" s="75" t="s">
        <v>29</v>
      </c>
      <c r="E4" s="75">
        <v>6</v>
      </c>
      <c r="F4" s="122"/>
      <c r="G4" s="75">
        <v>1</v>
      </c>
      <c r="H4" s="123" t="s">
        <v>52</v>
      </c>
      <c r="I4" s="77"/>
      <c r="J4" s="71"/>
      <c r="K4" s="71"/>
      <c r="L4" s="71"/>
    </row>
    <row r="5" spans="1:12" x14ac:dyDescent="0.3">
      <c r="A5" s="76">
        <v>3</v>
      </c>
      <c r="B5" s="71"/>
      <c r="C5" s="71"/>
      <c r="D5" s="75" t="s">
        <v>30</v>
      </c>
      <c r="E5" s="75">
        <v>7</v>
      </c>
      <c r="F5" s="122"/>
      <c r="G5" s="75">
        <v>2</v>
      </c>
      <c r="H5" s="123" t="s">
        <v>53</v>
      </c>
      <c r="I5" s="77"/>
      <c r="J5" s="71"/>
      <c r="K5" s="71"/>
      <c r="L5" s="71"/>
    </row>
    <row r="6" spans="1:12" x14ac:dyDescent="0.3">
      <c r="A6" s="76">
        <v>4</v>
      </c>
      <c r="B6" s="71"/>
      <c r="C6" s="71"/>
      <c r="D6" s="75" t="s">
        <v>111</v>
      </c>
      <c r="E6" s="75">
        <v>8</v>
      </c>
      <c r="F6" s="77"/>
      <c r="G6" s="75">
        <v>3</v>
      </c>
      <c r="H6" s="123" t="s">
        <v>54</v>
      </c>
      <c r="I6" s="77"/>
      <c r="J6" s="71"/>
      <c r="K6" s="71"/>
      <c r="L6" s="71"/>
    </row>
    <row r="7" spans="1:12" x14ac:dyDescent="0.3">
      <c r="A7" s="71"/>
      <c r="B7" s="71"/>
      <c r="C7" s="71"/>
      <c r="D7" s="75" t="s">
        <v>112</v>
      </c>
      <c r="E7" s="75">
        <v>9</v>
      </c>
      <c r="F7" s="77"/>
      <c r="G7" s="75">
        <v>4</v>
      </c>
      <c r="H7" s="71"/>
      <c r="I7" s="71"/>
      <c r="J7" s="71"/>
      <c r="K7" s="71"/>
      <c r="L7" s="71"/>
    </row>
    <row r="8" spans="1:12" x14ac:dyDescent="0.3">
      <c r="A8" s="71"/>
      <c r="B8" s="71"/>
      <c r="C8" s="71"/>
      <c r="D8" s="75" t="s">
        <v>113</v>
      </c>
      <c r="E8" s="75">
        <v>10</v>
      </c>
      <c r="F8" s="77"/>
      <c r="G8" s="75">
        <v>5</v>
      </c>
      <c r="H8" s="71"/>
      <c r="I8" s="71"/>
      <c r="J8" s="71"/>
      <c r="K8" s="71"/>
      <c r="L8" s="71"/>
    </row>
    <row r="9" spans="1:12" x14ac:dyDescent="0.3">
      <c r="A9" s="71"/>
      <c r="B9" s="71"/>
      <c r="C9" s="71"/>
      <c r="D9" s="75" t="s">
        <v>114</v>
      </c>
      <c r="E9" s="77"/>
      <c r="F9" s="77"/>
      <c r="G9" s="71"/>
      <c r="H9" s="71"/>
      <c r="I9" s="71"/>
      <c r="J9" s="71"/>
      <c r="K9" s="71"/>
      <c r="L9" s="71"/>
    </row>
    <row r="10" spans="1:12" ht="15" thickBot="1" x14ac:dyDescent="0.35">
      <c r="A10" s="71"/>
      <c r="B10" s="71"/>
      <c r="C10" s="71"/>
      <c r="D10" s="71"/>
      <c r="E10" s="77"/>
      <c r="F10" s="77"/>
      <c r="G10" s="71"/>
      <c r="H10" s="71"/>
      <c r="I10" s="71"/>
      <c r="J10" s="71"/>
      <c r="K10" s="71"/>
      <c r="L10" s="71"/>
    </row>
    <row r="11" spans="1:12" x14ac:dyDescent="0.3">
      <c r="A11" s="78" t="s">
        <v>55</v>
      </c>
      <c r="B11" s="79"/>
      <c r="C11" s="79"/>
      <c r="D11" s="78" t="s">
        <v>62</v>
      </c>
      <c r="E11" s="80"/>
      <c r="F11" s="80"/>
      <c r="G11" s="78" t="s">
        <v>64</v>
      </c>
      <c r="H11" s="78"/>
      <c r="I11" s="78"/>
      <c r="J11" s="78" t="s">
        <v>65</v>
      </c>
      <c r="K11" s="79"/>
      <c r="L11" s="71"/>
    </row>
    <row r="12" spans="1:12" x14ac:dyDescent="0.3">
      <c r="A12" s="81" t="s">
        <v>49</v>
      </c>
      <c r="B12" s="82" t="str">
        <f>IF(Studieduur="1 jaar","","voldoet niet")</f>
        <v>voldoet niet</v>
      </c>
      <c r="C12" s="82"/>
      <c r="D12" s="82" t="s">
        <v>49</v>
      </c>
      <c r="E12" s="83" t="str">
        <f>IF(OR(Studieduur="1 jaar", Studieduur="2 jaar"),"","voldoet niet")</f>
        <v>voldoet niet</v>
      </c>
      <c r="F12" s="83"/>
      <c r="G12" s="82" t="s">
        <v>49</v>
      </c>
      <c r="H12" s="83" t="str">
        <f>IF(OR(Studieduur="2 jaar", Studieduur="3 jaar"),"","voldoet niet")</f>
        <v/>
      </c>
      <c r="I12" s="83"/>
      <c r="J12" s="82" t="s">
        <v>49</v>
      </c>
      <c r="K12" s="83" t="str">
        <f>IF(OR(Studieduur="3 jaar", Studieduur="4 jaar"),"","voldoet niet")</f>
        <v/>
      </c>
      <c r="L12" s="71"/>
    </row>
    <row r="13" spans="1:12" x14ac:dyDescent="0.3">
      <c r="A13" s="81" t="s">
        <v>70</v>
      </c>
      <c r="B13" s="82" t="str">
        <f>IF(begeleid1&gt;=600,"","voldoet niet aan de norm")</f>
        <v/>
      </c>
      <c r="C13" s="82">
        <v>600</v>
      </c>
      <c r="D13" s="82"/>
      <c r="E13" s="83"/>
      <c r="F13" s="83"/>
      <c r="G13" s="82"/>
      <c r="H13" s="82"/>
      <c r="I13" s="82"/>
      <c r="J13" s="82"/>
      <c r="K13" s="82"/>
      <c r="L13" s="71"/>
    </row>
    <row r="14" spans="1:12" x14ac:dyDescent="0.3">
      <c r="A14" s="81" t="s">
        <v>58</v>
      </c>
      <c r="B14" s="82" t="str">
        <f>IF(Ond_tot&gt;=1000,"","voldoet niet aan de norm")</f>
        <v/>
      </c>
      <c r="C14" s="82">
        <v>1000</v>
      </c>
      <c r="D14" s="82"/>
      <c r="E14" s="83"/>
      <c r="F14" s="83"/>
      <c r="G14" s="82"/>
      <c r="H14" s="82"/>
      <c r="I14" s="82"/>
      <c r="J14" s="82"/>
      <c r="K14" s="82"/>
      <c r="L14" s="71"/>
    </row>
    <row r="15" spans="1:12" x14ac:dyDescent="0.3">
      <c r="A15" s="82"/>
      <c r="B15" s="82"/>
      <c r="C15" s="82"/>
      <c r="D15" s="82"/>
      <c r="E15" s="83"/>
      <c r="F15" s="83"/>
      <c r="G15" s="82"/>
      <c r="H15" s="82"/>
      <c r="I15" s="82"/>
      <c r="J15" s="82"/>
      <c r="K15" s="82"/>
      <c r="L15" s="71"/>
    </row>
    <row r="16" spans="1:12" ht="15" thickBot="1" x14ac:dyDescent="0.35">
      <c r="A16" s="84"/>
      <c r="B16" s="84"/>
      <c r="C16" s="84"/>
      <c r="D16" s="84"/>
      <c r="E16" s="85"/>
      <c r="F16" s="85"/>
      <c r="G16" s="84"/>
      <c r="H16" s="84"/>
      <c r="I16" s="84"/>
      <c r="J16" s="84"/>
      <c r="K16" s="84"/>
      <c r="L16" s="71"/>
    </row>
    <row r="17" spans="1:12" ht="15" thickBot="1" x14ac:dyDescent="0.35">
      <c r="A17" s="71"/>
      <c r="B17" s="71"/>
      <c r="C17" s="71"/>
      <c r="D17" s="71"/>
      <c r="E17" s="77"/>
      <c r="F17" s="77"/>
      <c r="G17" s="71"/>
      <c r="H17" s="71"/>
      <c r="I17" s="71"/>
      <c r="J17" s="71"/>
      <c r="K17" s="71"/>
      <c r="L17" s="71"/>
    </row>
    <row r="18" spans="1:12" x14ac:dyDescent="0.3">
      <c r="A18" s="86" t="s">
        <v>66</v>
      </c>
      <c r="B18" s="87" t="s">
        <v>51</v>
      </c>
      <c r="C18" s="88"/>
      <c r="D18" s="86" t="s">
        <v>67</v>
      </c>
      <c r="E18" s="89" t="s">
        <v>52</v>
      </c>
      <c r="F18" s="90"/>
      <c r="G18" s="91" t="s">
        <v>68</v>
      </c>
      <c r="H18" s="89" t="s">
        <v>53</v>
      </c>
      <c r="I18" s="90"/>
      <c r="J18" s="91" t="s">
        <v>67</v>
      </c>
      <c r="K18" s="89" t="s">
        <v>54</v>
      </c>
      <c r="L18" s="92"/>
    </row>
    <row r="19" spans="1:12" x14ac:dyDescent="0.3">
      <c r="A19" s="93" t="s">
        <v>69</v>
      </c>
      <c r="B19" s="94"/>
      <c r="C19" s="95">
        <v>700</v>
      </c>
      <c r="D19" s="93" t="s">
        <v>69</v>
      </c>
      <c r="E19" s="94"/>
      <c r="F19" s="95">
        <v>700</v>
      </c>
      <c r="G19" s="93" t="s">
        <v>69</v>
      </c>
      <c r="H19" s="94"/>
      <c r="I19" s="95">
        <v>700</v>
      </c>
      <c r="J19" s="93" t="s">
        <v>69</v>
      </c>
      <c r="K19" s="94"/>
      <c r="L19" s="95">
        <v>700</v>
      </c>
    </row>
    <row r="20" spans="1:12" x14ac:dyDescent="0.3">
      <c r="A20" s="93" t="s">
        <v>10</v>
      </c>
      <c r="B20" s="94"/>
      <c r="C20" s="95">
        <v>700</v>
      </c>
      <c r="D20" s="93"/>
      <c r="E20" s="94"/>
      <c r="F20" s="95">
        <v>1250</v>
      </c>
      <c r="G20" s="93"/>
      <c r="H20" s="94"/>
      <c r="I20" s="95">
        <v>1800</v>
      </c>
      <c r="J20" s="93"/>
      <c r="K20" s="94"/>
      <c r="L20" s="95">
        <v>2350</v>
      </c>
    </row>
    <row r="21" spans="1:12" x14ac:dyDescent="0.3">
      <c r="A21" s="93" t="s">
        <v>71</v>
      </c>
      <c r="B21" s="94"/>
      <c r="C21" s="95">
        <v>250</v>
      </c>
      <c r="D21" s="93" t="s">
        <v>71</v>
      </c>
      <c r="E21" s="94"/>
      <c r="F21" s="95">
        <v>450</v>
      </c>
      <c r="G21" s="93" t="s">
        <v>71</v>
      </c>
      <c r="H21" s="94"/>
      <c r="I21" s="95">
        <v>900</v>
      </c>
      <c r="J21" s="93" t="s">
        <v>71</v>
      </c>
      <c r="K21" s="94"/>
      <c r="L21" s="95">
        <v>1350</v>
      </c>
    </row>
    <row r="22" spans="1:12" ht="15" thickBot="1" x14ac:dyDescent="0.35">
      <c r="A22" s="96" t="s">
        <v>58</v>
      </c>
      <c r="B22" s="97"/>
      <c r="C22" s="98">
        <v>1000</v>
      </c>
      <c r="D22" s="96" t="s">
        <v>58</v>
      </c>
      <c r="E22" s="97"/>
      <c r="F22" s="98">
        <v>2000</v>
      </c>
      <c r="G22" s="96" t="s">
        <v>58</v>
      </c>
      <c r="H22" s="97"/>
      <c r="I22" s="98">
        <v>3000</v>
      </c>
      <c r="J22" s="96" t="s">
        <v>58</v>
      </c>
      <c r="K22" s="97"/>
      <c r="L22" s="98">
        <v>4000</v>
      </c>
    </row>
    <row r="23" spans="1:12" x14ac:dyDescent="0.3">
      <c r="A23" s="71"/>
      <c r="B23" s="71"/>
      <c r="C23" s="71"/>
      <c r="D23" s="71"/>
      <c r="E23" s="77"/>
      <c r="F23" s="77"/>
      <c r="G23" s="71"/>
      <c r="H23" s="71"/>
      <c r="I23" s="71"/>
      <c r="J23" s="71"/>
      <c r="K23" s="71"/>
      <c r="L23" s="71"/>
    </row>
    <row r="24" spans="1:12" x14ac:dyDescent="0.3">
      <c r="A24" s="104" t="s">
        <v>75</v>
      </c>
      <c r="B24" s="105">
        <f>IF(AND(leerweg="BOL",Studieduur="1 jaar"),1,"0")+IF(AND(leerweg="BOL",Studieduur="2 jaar"),2,"0")+IF(AND(leerweg="BOL",Studieduur="3 jaar"),3,"0")+IF(AND(leerweg="BOL",Studieduur="4 jaar"),4,"0")+IF(Niveau="Entree",4,0)</f>
        <v>3</v>
      </c>
      <c r="C24" s="71"/>
      <c r="D24" s="71"/>
      <c r="E24" s="77"/>
      <c r="F24" s="77"/>
      <c r="G24" s="71"/>
      <c r="H24" s="71"/>
      <c r="I24" s="71"/>
      <c r="J24" s="71"/>
      <c r="K24" s="71"/>
      <c r="L24" s="71"/>
    </row>
    <row r="25" spans="1:12" x14ac:dyDescent="0.3">
      <c r="A25" s="71"/>
      <c r="B25" s="71"/>
      <c r="C25" s="71"/>
      <c r="D25" s="71"/>
      <c r="E25" s="77"/>
      <c r="F25" s="77"/>
      <c r="G25" s="71"/>
      <c r="H25" s="71"/>
      <c r="I25" s="71"/>
      <c r="J25" s="71"/>
      <c r="K25" s="71"/>
      <c r="L25" s="71"/>
    </row>
    <row r="26" spans="1:12" x14ac:dyDescent="0.3">
      <c r="A26" s="71" t="s">
        <v>25</v>
      </c>
      <c r="B26" s="71"/>
      <c r="C26" s="71"/>
      <c r="D26" s="71"/>
      <c r="E26" s="77"/>
      <c r="F26" s="77"/>
      <c r="G26" s="71"/>
      <c r="H26" s="71"/>
      <c r="I26" s="71"/>
      <c r="J26" s="71"/>
      <c r="K26" s="71"/>
      <c r="L26" s="71"/>
    </row>
    <row r="27" spans="1:12" x14ac:dyDescent="0.3">
      <c r="A27" s="71"/>
      <c r="B27" s="71"/>
      <c r="C27" s="71"/>
      <c r="D27" s="71"/>
      <c r="E27" s="71"/>
      <c r="F27" s="71"/>
      <c r="G27" s="71"/>
      <c r="H27" s="71"/>
      <c r="I27" s="71"/>
      <c r="J27" s="71"/>
      <c r="K27" s="71"/>
      <c r="L27" s="71"/>
    </row>
    <row r="28" spans="1:12" x14ac:dyDescent="0.3">
      <c r="A28" s="457" t="s">
        <v>46</v>
      </c>
      <c r="B28" s="458"/>
      <c r="C28" s="459"/>
      <c r="D28" s="460" t="s">
        <v>20</v>
      </c>
      <c r="E28" s="460"/>
      <c r="F28" s="460"/>
      <c r="G28" s="460" t="s">
        <v>21</v>
      </c>
      <c r="H28" s="460"/>
      <c r="I28" s="460"/>
      <c r="J28" s="460" t="s">
        <v>22</v>
      </c>
      <c r="K28" s="460"/>
      <c r="L28" s="460"/>
    </row>
    <row r="29" spans="1:12" x14ac:dyDescent="0.3">
      <c r="A29" s="94" t="s">
        <v>2</v>
      </c>
      <c r="B29" s="106">
        <f>SUM(Leerjaar1!K5:K25)</f>
        <v>651.5</v>
      </c>
      <c r="C29" s="109">
        <f>B29/B33*100</f>
        <v>78.211284513805523</v>
      </c>
      <c r="D29" s="94" t="s">
        <v>2</v>
      </c>
      <c r="E29" s="108">
        <f>SUM(Leerjaar2!K5:K25)</f>
        <v>304</v>
      </c>
      <c r="F29" s="94">
        <f>E29/E33*100</f>
        <v>27.118644067796609</v>
      </c>
      <c r="G29" s="94" t="s">
        <v>2</v>
      </c>
      <c r="H29" s="106">
        <f>SUM(Leerjaar3!K5:K25)</f>
        <v>408</v>
      </c>
      <c r="I29" s="94">
        <f>H29/H33*100</f>
        <v>41.739130434782609</v>
      </c>
      <c r="J29" s="94" t="s">
        <v>2</v>
      </c>
      <c r="K29" s="106">
        <f>SUM(Leerjaar4!K5:K16)</f>
        <v>0</v>
      </c>
      <c r="L29" s="94" t="e">
        <f>K29/K33*100</f>
        <v>#DIV/0!</v>
      </c>
    </row>
    <row r="30" spans="1:12" x14ac:dyDescent="0.3">
      <c r="A30" s="94" t="s">
        <v>47</v>
      </c>
      <c r="B30" s="106">
        <f>SUM(Leerjaar1!K26)</f>
        <v>0</v>
      </c>
      <c r="C30" s="109">
        <f>B30/B33*100</f>
        <v>0</v>
      </c>
      <c r="D30" s="94" t="s">
        <v>47</v>
      </c>
      <c r="E30" s="108">
        <f>SUM(Leerjaar2!K26)</f>
        <v>720</v>
      </c>
      <c r="F30" s="94">
        <f>E30/E33*100</f>
        <v>64.228367528991967</v>
      </c>
      <c r="G30" s="94" t="s">
        <v>47</v>
      </c>
      <c r="H30" s="106">
        <f>SUM(Leerjaar3!K26)</f>
        <v>544</v>
      </c>
      <c r="I30" s="94">
        <f>H30/H33*100</f>
        <v>55.652173913043477</v>
      </c>
      <c r="J30" s="94" t="s">
        <v>47</v>
      </c>
      <c r="K30" s="106">
        <f>SUM(Leerjaar4!K17)</f>
        <v>0</v>
      </c>
      <c r="L30" s="94" t="e">
        <f>K30/K33*100</f>
        <v>#DIV/0!</v>
      </c>
    </row>
    <row r="31" spans="1:12" x14ac:dyDescent="0.3">
      <c r="A31" s="94" t="s">
        <v>3</v>
      </c>
      <c r="B31" s="106">
        <f>SUM(Leerjaar1!K27:K29)</f>
        <v>132</v>
      </c>
      <c r="C31" s="109">
        <f>B31/B33*100</f>
        <v>15.846338535414164</v>
      </c>
      <c r="D31" s="94" t="s">
        <v>3</v>
      </c>
      <c r="E31" s="108">
        <f>SUM(Leerjaar2!K27:K29)</f>
        <v>65</v>
      </c>
      <c r="F31" s="94">
        <f>E31/E33*100</f>
        <v>5.7983942908117747</v>
      </c>
      <c r="G31" s="94" t="s">
        <v>3</v>
      </c>
      <c r="H31" s="106">
        <f>SUM(Leerjaar3!K27:K29)</f>
        <v>25.5</v>
      </c>
      <c r="I31" s="94">
        <f>H31/H33*100</f>
        <v>2.6086956521739131</v>
      </c>
      <c r="J31" s="94" t="s">
        <v>3</v>
      </c>
      <c r="K31" s="106">
        <f>SUM(Leerjaar4!K18:K20)</f>
        <v>0</v>
      </c>
      <c r="L31" s="94" t="e">
        <f>K31/K33*100</f>
        <v>#DIV/0!</v>
      </c>
    </row>
    <row r="32" spans="1:12" ht="15" thickBot="1" x14ac:dyDescent="0.35">
      <c r="A32" s="110" t="s">
        <v>48</v>
      </c>
      <c r="B32" s="111">
        <f>SUM(Leerjaar1!K30)</f>
        <v>49.5</v>
      </c>
      <c r="C32" s="112">
        <f>B32/B33*100</f>
        <v>5.9423769507803117</v>
      </c>
      <c r="D32" s="110" t="s">
        <v>48</v>
      </c>
      <c r="E32" s="113">
        <f>SUM(Leerjaar2!K30)</f>
        <v>32</v>
      </c>
      <c r="F32" s="94">
        <f>E32/E33*100</f>
        <v>2.8545941123996434</v>
      </c>
      <c r="G32" s="110" t="s">
        <v>48</v>
      </c>
      <c r="H32" s="111">
        <f>SUM(Leerjaar3!K30)</f>
        <v>0</v>
      </c>
      <c r="I32" s="94">
        <f>H32/H33*100</f>
        <v>0</v>
      </c>
      <c r="J32" s="110" t="s">
        <v>48</v>
      </c>
      <c r="K32" s="111">
        <f>SUM(Leerjaar4!K21)</f>
        <v>0</v>
      </c>
      <c r="L32" s="94" t="e">
        <f>K32/K33*100</f>
        <v>#DIV/0!</v>
      </c>
    </row>
    <row r="33" spans="1:12" ht="15" thickTop="1" x14ac:dyDescent="0.3">
      <c r="A33" s="114" t="s">
        <v>79</v>
      </c>
      <c r="B33" s="115">
        <f>SUM(B29:B32)</f>
        <v>833</v>
      </c>
      <c r="C33" s="114"/>
      <c r="D33" s="114" t="s">
        <v>79</v>
      </c>
      <c r="E33" s="115">
        <f>SUM(E29:E32)</f>
        <v>1121</v>
      </c>
      <c r="F33" s="114"/>
      <c r="G33" s="114" t="s">
        <v>79</v>
      </c>
      <c r="H33" s="115">
        <f>SUM(H29:H32)</f>
        <v>977.5</v>
      </c>
      <c r="I33" s="114"/>
      <c r="J33" s="114" t="s">
        <v>79</v>
      </c>
      <c r="K33" s="115">
        <f>SUM(K29:K32)</f>
        <v>0</v>
      </c>
      <c r="L33" s="114"/>
    </row>
    <row r="34" spans="1:12" x14ac:dyDescent="0.3">
      <c r="B34" s="50"/>
      <c r="C34" s="50"/>
    </row>
    <row r="36" spans="1:12" x14ac:dyDescent="0.3">
      <c r="B36" s="107"/>
      <c r="C36" s="107"/>
    </row>
    <row r="37" spans="1:12" x14ac:dyDescent="0.3">
      <c r="B37" s="107"/>
      <c r="C37" s="107"/>
    </row>
  </sheetData>
  <sheetProtection selectLockedCells="1" selectUnlockedCells="1"/>
  <mergeCells count="4">
    <mergeCell ref="A28:C28"/>
    <mergeCell ref="D28:F28"/>
    <mergeCell ref="G28:I28"/>
    <mergeCell ref="J28:L28"/>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1781B86A0F9304B9129DFE2B80E32BD" ma:contentTypeVersion="13" ma:contentTypeDescription="Create a new document." ma:contentTypeScope="" ma:versionID="a7a6bb6954b739d03a942f8af173eb91">
  <xsd:schema xmlns:xsd="http://www.w3.org/2001/XMLSchema" xmlns:xs="http://www.w3.org/2001/XMLSchema" xmlns:p="http://schemas.microsoft.com/office/2006/metadata/properties" xmlns:ns3="baa8c48b-5f73-4068-bac6-831706ff2add" xmlns:ns4="ae88b579-0995-42e4-96ef-e06a7a57ddf9" targetNamespace="http://schemas.microsoft.com/office/2006/metadata/properties" ma:root="true" ma:fieldsID="c7667d5637e3204f87b6edf95e40c650" ns3:_="" ns4:_="">
    <xsd:import namespace="baa8c48b-5f73-4068-bac6-831706ff2add"/>
    <xsd:import namespace="ae88b579-0995-42e4-96ef-e06a7a57ddf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a8c48b-5f73-4068-bac6-831706ff2a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88b579-0995-42e4-96ef-e06a7a57ddf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1C64C3-BF20-42AE-BE18-DE9B4F882AF4}">
  <ds:schemaRefs>
    <ds:schemaRef ds:uri="http://schemas.microsoft.com/sharepoint/v3/contenttype/forms"/>
  </ds:schemaRefs>
</ds:datastoreItem>
</file>

<file path=customXml/itemProps2.xml><?xml version="1.0" encoding="utf-8"?>
<ds:datastoreItem xmlns:ds="http://schemas.openxmlformats.org/officeDocument/2006/customXml" ds:itemID="{39BCA3F8-53E1-4CDB-9B7B-A9702C224DA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e88b579-0995-42e4-96ef-e06a7a57ddf9"/>
    <ds:schemaRef ds:uri="http://purl.org/dc/terms/"/>
    <ds:schemaRef ds:uri="baa8c48b-5f73-4068-bac6-831706ff2add"/>
    <ds:schemaRef ds:uri="http://www.w3.org/XML/1998/namespace"/>
    <ds:schemaRef ds:uri="http://purl.org/dc/dcmitype/"/>
  </ds:schemaRefs>
</ds:datastoreItem>
</file>

<file path=customXml/itemProps3.xml><?xml version="1.0" encoding="utf-8"?>
<ds:datastoreItem xmlns:ds="http://schemas.openxmlformats.org/officeDocument/2006/customXml" ds:itemID="{46641527-5110-4D57-A302-9F9B66570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a8c48b-5f73-4068-bac6-831706ff2add"/>
    <ds:schemaRef ds:uri="ae88b579-0995-42e4-96ef-e06a7a57d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7</vt:i4>
      </vt:variant>
    </vt:vector>
  </HeadingPairs>
  <TitlesOfParts>
    <vt:vector size="16" baseType="lpstr">
      <vt:lpstr>Toelichting</vt:lpstr>
      <vt:lpstr>Opleidingsgegevens</vt:lpstr>
      <vt:lpstr>Leerjaar1</vt:lpstr>
      <vt:lpstr>Leerjaar2</vt:lpstr>
      <vt:lpstr>Leerjaar3</vt:lpstr>
      <vt:lpstr>Leerjaar4</vt:lpstr>
      <vt:lpstr>Verantwoording</vt:lpstr>
      <vt:lpstr>Verdeling</vt:lpstr>
      <vt:lpstr>gegevens</vt:lpstr>
      <vt:lpstr>begeleid_tot</vt:lpstr>
      <vt:lpstr>begeleid1</vt:lpstr>
      <vt:lpstr>BPV</vt:lpstr>
      <vt:lpstr>leerweg</vt:lpstr>
      <vt:lpstr>Niveau</vt:lpstr>
      <vt:lpstr>Ond_tot</vt:lpstr>
      <vt:lpstr>Studieduur</vt:lpstr>
    </vt:vector>
  </TitlesOfParts>
  <Company>Da Vinci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Lessentabel invuldocument</dc:title>
  <dc:creator>Wouter van Diggelen</dc:creator>
  <cp:lastModifiedBy>Pieter Mijnster</cp:lastModifiedBy>
  <cp:lastPrinted>2020-03-10T13:20:07Z</cp:lastPrinted>
  <dcterms:created xsi:type="dcterms:W3CDTF">2014-03-26T14:43:32Z</dcterms:created>
  <dcterms:modified xsi:type="dcterms:W3CDTF">2021-06-01T10:27:38Z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0x01010051781B86A0F9304B9129DFE2B80E32BD</vt:lpwstr>
  </property>
</Properties>
</file>